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"/>
  </bookViews>
  <sheets>
    <sheet name="1" sheetId="1" r:id="rId1"/>
    <sheet name="2" sheetId="2" r:id="rId2"/>
  </sheets>
  <externalReferences>
    <externalReference r:id="rId3"/>
  </externalReferences>
  <calcPr calcId="152511" refMode="R1C1"/>
</workbook>
</file>

<file path=xl/calcChain.xml><?xml version="1.0" encoding="utf-8"?>
<calcChain xmlns="http://schemas.openxmlformats.org/spreadsheetml/2006/main">
  <c r="G60" i="2" l="1"/>
  <c r="O59" i="2"/>
  <c r="I59" i="2"/>
  <c r="H58" i="2"/>
  <c r="G58" i="2"/>
  <c r="H57" i="2"/>
  <c r="E57" i="2"/>
  <c r="D57" i="2"/>
  <c r="C57" i="2"/>
  <c r="H56" i="2"/>
  <c r="G56" i="2"/>
  <c r="H55" i="2"/>
  <c r="E55" i="2"/>
  <c r="D55" i="2"/>
  <c r="C55" i="2"/>
  <c r="G55" i="2" s="1"/>
  <c r="F56" i="2" s="1"/>
  <c r="F55" i="2" s="1"/>
  <c r="K54" i="2"/>
  <c r="H54" i="2" s="1"/>
  <c r="G54" i="2"/>
  <c r="F54" i="2"/>
  <c r="J53" i="2"/>
  <c r="H53" i="2" s="1"/>
  <c r="G53" i="2"/>
  <c r="F53" i="2" s="1"/>
  <c r="F52" i="2" s="1"/>
  <c r="H52" i="2"/>
  <c r="E52" i="2"/>
  <c r="D52" i="2"/>
  <c r="G52" i="2" s="1"/>
  <c r="C52" i="2"/>
  <c r="H51" i="2"/>
  <c r="G51" i="2"/>
  <c r="F51" i="2" s="1"/>
  <c r="J50" i="2"/>
  <c r="H50" i="2" s="1"/>
  <c r="G50" i="2"/>
  <c r="F50" i="2" s="1"/>
  <c r="H49" i="2"/>
  <c r="G49" i="2"/>
  <c r="F49" i="2" s="1"/>
  <c r="F47" i="2" s="1"/>
  <c r="E49" i="2"/>
  <c r="H48" i="2"/>
  <c r="G48" i="2"/>
  <c r="F48" i="2" s="1"/>
  <c r="H47" i="2"/>
  <c r="E47" i="2"/>
  <c r="D47" i="2"/>
  <c r="G47" i="2" s="1"/>
  <c r="C47" i="2"/>
  <c r="K46" i="2"/>
  <c r="H46" i="2"/>
  <c r="G46" i="2"/>
  <c r="F46" i="2" s="1"/>
  <c r="M45" i="2"/>
  <c r="K45" i="2"/>
  <c r="H45" i="2" s="1"/>
  <c r="G45" i="2"/>
  <c r="E45" i="2"/>
  <c r="F45" i="2" s="1"/>
  <c r="F44" i="2" s="1"/>
  <c r="H44" i="2"/>
  <c r="D44" i="2"/>
  <c r="C44" i="2"/>
  <c r="J43" i="2"/>
  <c r="H43" i="2"/>
  <c r="G43" i="2"/>
  <c r="F43" i="2" s="1"/>
  <c r="M42" i="2"/>
  <c r="K42" i="2"/>
  <c r="J42" i="2"/>
  <c r="G42" i="2"/>
  <c r="F42" i="2"/>
  <c r="N41" i="2"/>
  <c r="J41" i="2"/>
  <c r="G41" i="2"/>
  <c r="F41" i="2" s="1"/>
  <c r="M40" i="2"/>
  <c r="H40" i="2" s="1"/>
  <c r="J40" i="2"/>
  <c r="G40" i="2"/>
  <c r="F40" i="2" s="1"/>
  <c r="N39" i="2"/>
  <c r="M39" i="2"/>
  <c r="K39" i="2"/>
  <c r="G39" i="2"/>
  <c r="F39" i="2"/>
  <c r="M38" i="2"/>
  <c r="J38" i="2"/>
  <c r="G38" i="2"/>
  <c r="F38" i="2" s="1"/>
  <c r="H37" i="2"/>
  <c r="E37" i="2"/>
  <c r="D37" i="2"/>
  <c r="G37" i="2" s="1"/>
  <c r="C37" i="2"/>
  <c r="H36" i="2"/>
  <c r="G36" i="2"/>
  <c r="F36" i="2" s="1"/>
  <c r="F35" i="2" s="1"/>
  <c r="H35" i="2"/>
  <c r="E35" i="2"/>
  <c r="D35" i="2"/>
  <c r="C35" i="2"/>
  <c r="M34" i="2"/>
  <c r="J34" i="2"/>
  <c r="G34" i="2"/>
  <c r="F34" i="2" s="1"/>
  <c r="M33" i="2"/>
  <c r="L33" i="2"/>
  <c r="L59" i="2" s="1"/>
  <c r="K33" i="2"/>
  <c r="J33" i="2"/>
  <c r="H33" i="2" s="1"/>
  <c r="G33" i="2"/>
  <c r="F33" i="2"/>
  <c r="M32" i="2"/>
  <c r="H32" i="2" s="1"/>
  <c r="G32" i="2"/>
  <c r="F32" i="2" s="1"/>
  <c r="N31" i="2"/>
  <c r="J31" i="2"/>
  <c r="H31" i="2"/>
  <c r="G31" i="2"/>
  <c r="F31" i="2" s="1"/>
  <c r="H30" i="2"/>
  <c r="E30" i="2"/>
  <c r="D30" i="2"/>
  <c r="C30" i="2"/>
  <c r="M29" i="2"/>
  <c r="G29" i="2"/>
  <c r="E29" i="2"/>
  <c r="F29" i="2" s="1"/>
  <c r="H28" i="2"/>
  <c r="G28" i="2"/>
  <c r="F28" i="2" s="1"/>
  <c r="J27" i="2"/>
  <c r="H27" i="2" s="1"/>
  <c r="G27" i="2"/>
  <c r="F27" i="2"/>
  <c r="H26" i="2"/>
  <c r="G26" i="2"/>
  <c r="F26" i="2" s="1"/>
  <c r="H25" i="2"/>
  <c r="G25" i="2"/>
  <c r="F25" i="2" s="1"/>
  <c r="H24" i="2"/>
  <c r="G24" i="2"/>
  <c r="F24" i="2"/>
  <c r="H23" i="2"/>
  <c r="G23" i="2"/>
  <c r="F23" i="2" s="1"/>
  <c r="H22" i="2"/>
  <c r="D22" i="2"/>
  <c r="C22" i="2"/>
  <c r="H21" i="2"/>
  <c r="G21" i="2"/>
  <c r="F21" i="2" s="1"/>
  <c r="H20" i="2"/>
  <c r="G20" i="2"/>
  <c r="F20" i="2" s="1"/>
  <c r="H19" i="2"/>
  <c r="G19" i="2"/>
  <c r="F19" i="2" s="1"/>
  <c r="H18" i="2"/>
  <c r="E18" i="2"/>
  <c r="D18" i="2"/>
  <c r="C18" i="2"/>
  <c r="M17" i="2"/>
  <c r="H17" i="2" s="1"/>
  <c r="J17" i="2"/>
  <c r="G17" i="2"/>
  <c r="E17" i="2"/>
  <c r="H16" i="2"/>
  <c r="G16" i="2"/>
  <c r="F16" i="2" s="1"/>
  <c r="K15" i="2"/>
  <c r="H15" i="2"/>
  <c r="G15" i="2"/>
  <c r="F15" i="2" s="1"/>
  <c r="H14" i="2"/>
  <c r="G14" i="2"/>
  <c r="F14" i="2"/>
  <c r="H13" i="2"/>
  <c r="G13" i="2"/>
  <c r="F13" i="2" s="1"/>
  <c r="H12" i="2"/>
  <c r="G12" i="2"/>
  <c r="F12" i="2" s="1"/>
  <c r="H11" i="2"/>
  <c r="G11" i="2"/>
  <c r="F11" i="2" s="1"/>
  <c r="E10" i="2"/>
  <c r="D10" i="2"/>
  <c r="C10" i="2"/>
  <c r="C8" i="2"/>
  <c r="E42" i="1"/>
  <c r="E41" i="1"/>
  <c r="E40" i="1"/>
  <c r="E39" i="1"/>
  <c r="E38" i="1"/>
  <c r="E37" i="1" s="1"/>
  <c r="E36" i="1" s="1"/>
  <c r="D37" i="1"/>
  <c r="D36" i="1" s="1"/>
  <c r="C37" i="1"/>
  <c r="C36" i="1" s="1"/>
  <c r="E35" i="1"/>
  <c r="E34" i="1"/>
  <c r="D33" i="1"/>
  <c r="C33" i="1"/>
  <c r="E32" i="1"/>
  <c r="E31" i="1"/>
  <c r="D30" i="1"/>
  <c r="C30" i="1"/>
  <c r="E29" i="1"/>
  <c r="E28" i="1"/>
  <c r="E27" i="1"/>
  <c r="C26" i="1"/>
  <c r="E26" i="1" s="1"/>
  <c r="E25" i="1"/>
  <c r="C24" i="1"/>
  <c r="E24" i="1" s="1"/>
  <c r="E23" i="1"/>
  <c r="E22" i="1"/>
  <c r="E21" i="1"/>
  <c r="E20" i="1"/>
  <c r="C19" i="1"/>
  <c r="E19" i="1" s="1"/>
  <c r="D18" i="1"/>
  <c r="D17" i="1" s="1"/>
  <c r="E16" i="1"/>
  <c r="D15" i="1"/>
  <c r="C15" i="1"/>
  <c r="C13" i="1" s="1"/>
  <c r="E14" i="1"/>
  <c r="D13" i="1"/>
  <c r="E12" i="1"/>
  <c r="E11" i="1"/>
  <c r="D10" i="1"/>
  <c r="E10" i="1" s="1"/>
  <c r="E9" i="1" s="1"/>
  <c r="C10" i="1"/>
  <c r="C9" i="1"/>
  <c r="E8" i="1"/>
  <c r="E7" i="1"/>
  <c r="C4" i="1"/>
  <c r="K59" i="2" l="1"/>
  <c r="K60" i="2" s="1"/>
  <c r="F17" i="2"/>
  <c r="F10" i="2" s="1"/>
  <c r="G18" i="2"/>
  <c r="G22" i="2"/>
  <c r="H5" i="2"/>
  <c r="H34" i="2"/>
  <c r="H59" i="2" s="1"/>
  <c r="F37" i="2"/>
  <c r="G44" i="2"/>
  <c r="C59" i="2"/>
  <c r="M59" i="2"/>
  <c r="N59" i="2"/>
  <c r="N60" i="2" s="1"/>
  <c r="H39" i="2"/>
  <c r="H42" i="2"/>
  <c r="E44" i="2"/>
  <c r="G10" i="2"/>
  <c r="J59" i="2"/>
  <c r="G30" i="2"/>
  <c r="F30" i="2"/>
  <c r="G35" i="2"/>
  <c r="H38" i="2"/>
  <c r="H41" i="2"/>
  <c r="G57" i="2"/>
  <c r="F58" i="2" s="1"/>
  <c r="F57" i="2" s="1"/>
  <c r="F18" i="2"/>
  <c r="F22" i="2"/>
  <c r="H29" i="2"/>
  <c r="D59" i="2"/>
  <c r="E22" i="2"/>
  <c r="C6" i="1"/>
  <c r="E18" i="1"/>
  <c r="E15" i="1"/>
  <c r="E13" i="1" s="1"/>
  <c r="E33" i="1"/>
  <c r="E30" i="1" s="1"/>
  <c r="D43" i="1"/>
  <c r="E6" i="1"/>
  <c r="D9" i="1"/>
  <c r="D6" i="1" s="1"/>
  <c r="C18" i="1"/>
  <c r="C17" i="1" s="1"/>
  <c r="E59" i="2" l="1"/>
  <c r="F59" i="2"/>
  <c r="E60" i="2" s="1"/>
  <c r="G59" i="2"/>
  <c r="H60" i="2" s="1"/>
  <c r="E17" i="1"/>
  <c r="E43" i="1" s="1"/>
  <c r="C43" i="1"/>
</calcChain>
</file>

<file path=xl/sharedStrings.xml><?xml version="1.0" encoding="utf-8"?>
<sst xmlns="http://schemas.openxmlformats.org/spreadsheetml/2006/main" count="161" uniqueCount="160">
  <si>
    <t>Приложение №1</t>
  </si>
  <si>
    <t xml:space="preserve">Изменение доходов  по видам </t>
  </si>
  <si>
    <t>Код группы  доходов бюджета</t>
  </si>
  <si>
    <t xml:space="preserve">  Наименование доходов бюджета</t>
  </si>
  <si>
    <t xml:space="preserve">Проект </t>
  </si>
  <si>
    <t>Изменение</t>
  </si>
  <si>
    <t>Налоговые доходы</t>
  </si>
  <si>
    <t>Налоги на прибыль, доходы (НДФЛ)</t>
  </si>
  <si>
    <t>Налог на товары (работы, услуги), реализуемые на территории РФ (доходы от уплаты акцизов)</t>
  </si>
  <si>
    <t xml:space="preserve">Налог на совокупный доход 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</si>
  <si>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</si>
  <si>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</si>
  <si>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</si>
  <si>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</si>
  <si>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</si>
  <si>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земельный налог </t>
  </si>
  <si>
    <t xml:space="preserve"> Государственная пошлина</t>
  </si>
  <si>
    <t xml:space="preserve">Неналоговые доходы </t>
  </si>
  <si>
    <t>Доходы от использования имущества</t>
  </si>
  <si>
    <t>аренда земли (неразграниченное право), продажа права  на заключение договоров аренды</t>
  </si>
  <si>
    <t>аренда за  муниципальные земли</t>
  </si>
  <si>
    <t>аренда имущества в оперативном управлении</t>
  </si>
  <si>
    <t xml:space="preserve">аренда объектов нежилого фонда </t>
  </si>
  <si>
    <t xml:space="preserve">аренда имущества, составляющего казну городского округа </t>
  </si>
  <si>
    <t>Плата по соглашениям об установлении сервитута</t>
  </si>
  <si>
    <t>Прочие поступления от использования имущества  (плата за пользование жилыми помещениями (плата за наём) муниципального жилищного фонда)</t>
  </si>
  <si>
    <t>Прочие поступления от использования имущества (плата по договорам на размещение нестационарного торгового объекта, а также плата за право на заключение указанных договоров)</t>
  </si>
  <si>
    <t xml:space="preserve">Прочие поступления от использования имущества, находящегося в собственности городских округов </t>
  </si>
  <si>
    <t>Платежи при пользовании природными ресурсами</t>
  </si>
  <si>
    <t xml:space="preserve"> Доходы от оказания платных услуг</t>
  </si>
  <si>
    <t>Доходы от продажи материальных и нематериальных активов</t>
  </si>
  <si>
    <t>доходы от реализации объектов нежилого фонда</t>
  </si>
  <si>
    <t>доходы от реализации  основных средств  (прочие доходы от реализации иного имущества)</t>
  </si>
  <si>
    <t>Доходы от продажи земельных участков</t>
  </si>
  <si>
    <t>Плата за увеличение площади земельных участков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</si>
  <si>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</si>
  <si>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</si>
  <si>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</si>
  <si>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</si>
  <si>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 xml:space="preserve">Субсидии </t>
  </si>
  <si>
    <t xml:space="preserve">Субвенции </t>
  </si>
  <si>
    <t>Иные межбюджетные трансферты</t>
  </si>
  <si>
    <t>Прочие безвозмездные поступления</t>
  </si>
  <si>
    <t>ВСЕГО ДОХОДОВ</t>
  </si>
  <si>
    <t xml:space="preserve">Приложение №2 </t>
  </si>
  <si>
    <t xml:space="preserve">Изменения по разделам, подразделам  классификации расходов   бюджета на 2021 год </t>
  </si>
  <si>
    <t>(руб.)</t>
  </si>
  <si>
    <t>Код раздела  подраздела</t>
  </si>
  <si>
    <t xml:space="preserve">Наименование </t>
  </si>
  <si>
    <t>Проект</t>
  </si>
  <si>
    <t>Уточнение по источникам</t>
  </si>
  <si>
    <t>Корр-ка всего:</t>
  </si>
  <si>
    <t>перерасп внутри одного ГРБС</t>
  </si>
  <si>
    <t>изменение действующих расх обяз</t>
  </si>
  <si>
    <t>снятие экономии</t>
  </si>
  <si>
    <t>принятие новых расх об</t>
  </si>
  <si>
    <t>межбюд тран</t>
  </si>
  <si>
    <t>б/возм</t>
  </si>
  <si>
    <t>областной бюджет</t>
  </si>
  <si>
    <t>местный бюджет</t>
  </si>
  <si>
    <t xml:space="preserve"> + </t>
  </si>
  <si>
    <t xml:space="preserve"> - </t>
  </si>
  <si>
    <t>0100</t>
  </si>
  <si>
    <t>Общегосударственные вопросы</t>
  </si>
  <si>
    <t>0102</t>
  </si>
  <si>
    <t xml:space="preserve">    Функционирование высшего должностного лица субъекта Российской Федерации и муниципального образования</t>
  </si>
  <si>
    <t>0103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</si>
  <si>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</si>
  <si>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</si>
  <si>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</si>
  <si>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</si>
  <si>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</si>
  <si>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</si>
  <si>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</si>
  <si>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</si>
  <si>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</si>
  <si>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</si>
  <si>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</si>
  <si>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</si>
  <si>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</si>
  <si>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</si>
  <si>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</si>
  <si>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</si>
  <si>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</si>
  <si>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</si>
  <si>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 xml:space="preserve"> 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</si>
  <si>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</si>
  <si>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</si>
  <si>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</si>
  <si>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</si>
  <si>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</si>
  <si>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</si>
  <si>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</si>
  <si>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</si>
  <si>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</si>
  <si>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</si>
  <si>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</si>
  <si>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</si>
  <si>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</si>
  <si>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</si>
  <si>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</si>
  <si>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 xml:space="preserve"> 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</si>
  <si>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</si>
  <si>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</si>
  <si>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</si>
  <si>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</si>
  <si>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</si>
  <si>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</si>
  <si>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</si>
  <si>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</si>
  <si>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</si>
  <si>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    Другие вопросы в области жилищно-коммунального хозяйства</t>
  </si>
  <si>
    <t>0600</t>
  </si>
  <si>
    <t>Охрана окружающей среды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</si>
  <si>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</si>
  <si>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</si>
  <si>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</si>
  <si>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</si>
  <si>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</si>
  <si>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</si>
  <si>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</si>
  <si>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</si>
  <si>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</si>
  <si>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</si>
  <si>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</si>
  <si>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 xml:space="preserve">Профессиональная подготовка, переподготовка, повышение квалификации 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</si>
  <si>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</si>
  <si>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</si>
  <si>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</si>
  <si>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</si>
  <si>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</si>
  <si>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</si>
  <si>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</si>
  <si>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</si>
  <si>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0804</t>
  </si>
  <si>
    <t>Другие вопросы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</si>
  <si>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</si>
  <si>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</si>
  <si>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</si>
  <si>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</si>
  <si>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</si>
  <si>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</si>
  <si>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</si>
  <si>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</si>
  <si>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</si>
  <si>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</si>
  <si>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</si>
  <si>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</si>
  <si>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</si>
  <si>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</si>
  <si>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</si>
  <si>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</si>
  <si>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</si>
  <si>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</si>
  <si>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</si>
  <si>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</si>
  <si>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</si>
  <si>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</si>
  <si>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</si>
  <si>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ВСЕГО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</si>
</sst>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0"/>
      <color rgb="FF000000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9" tint="-0.49998474074526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" fontId="3" fillId="2" borderId="1">
      <alignment horizontal="right" vertical="top" shrinkToFit="1"/>
    </xf>
    <xf numFmtId="4" fontId="5" fillId="0" borderId="3">
      <alignment horizontal="right" vertical="top" shrinkToFit="1"/>
    </xf>
    <xf numFmtId="0" fontId="5" fillId="0" borderId="3">
      <alignment horizontal="center" vertical="center" wrapText="1"/>
    </xf>
    <xf numFmtId="0" fontId="9" fillId="0" borderId="0"/>
    <xf numFmtId="0" fontId="5" fillId="0" borderId="0">
      <alignment horizontal="left" wrapText="1"/>
    </xf>
    <xf numFmtId="0" fontId="3" fillId="0" borderId="3">
      <alignment vertical="top" wrapText="1"/>
    </xf>
    <xf numFmtId="4" fontId="3" fillId="2" borderId="3">
      <alignment horizontal="right" vertical="top" shrinkToFit="1"/>
    </xf>
    <xf numFmtId="0" fontId="14" fillId="0" borderId="0"/>
    <xf numFmtId="4" fontId="5" fillId="0" borderId="3">
      <alignment horizontal="right" vertical="top" shrinkToFit="1"/>
    </xf>
  </cellStyleXfs>
  <cellXfs count="111">
    <xf numFmtId="0" fontId="0" fillId="0" borderId="0" xfId="0"/>
    <xf numFmtId="0" fontId="1" fillId="0" borderId="0" xfId="0" applyFont="1" applyProtection="1">
      <protection locked="0"/>
    </xf>
    <xf numFmtId="4" fontId="1" fillId="0" borderId="0" xfId="0" applyNumberFormat="1" applyFont="1" applyProtection="1">
      <protection locked="0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4" fillId="0" borderId="2" xfId="2" applyNumberFormat="1" applyFont="1" applyBorder="1" applyAlignment="1" applyProtection="1">
      <alignment horizontal="center" vertical="center" wrapText="1"/>
    </xf>
    <xf numFmtId="4" fontId="4" fillId="0" borderId="2" xfId="2" applyNumberFormat="1" applyFont="1" applyBorder="1" applyAlignment="1" applyProtection="1">
      <alignment horizontal="center" vertical="center" wrapText="1"/>
      <protection locked="0"/>
    </xf>
    <xf numFmtId="0" fontId="4" fillId="0" borderId="2" xfId="3" applyNumberFormat="1" applyFont="1" applyBorder="1" applyAlignment="1" applyProtection="1">
      <alignment horizontal="center" vertical="center" wrapText="1"/>
    </xf>
    <xf numFmtId="0" fontId="6" fillId="0" borderId="2" xfId="0" applyFont="1" applyBorder="1" applyAlignment="1">
      <alignment horizontal="center"/>
    </xf>
    <xf numFmtId="0" fontId="4" fillId="0" borderId="2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left"/>
    </xf>
    <xf numFmtId="4" fontId="8" fillId="0" borderId="2" xfId="2" applyNumberFormat="1" applyFont="1" applyBorder="1" applyAlignment="1" applyProtection="1">
      <alignment horizontal="center" vertical="center" wrapText="1"/>
      <protection locked="0"/>
    </xf>
    <xf numFmtId="1" fontId="4" fillId="0" borderId="2" xfId="4" applyNumberFormat="1" applyFont="1" applyBorder="1" applyAlignment="1" applyProtection="1">
      <alignment horizontal="center" vertical="top" shrinkToFit="1"/>
    </xf>
    <xf numFmtId="0" fontId="6" fillId="0" borderId="2" xfId="0" applyFont="1" applyBorder="1" applyAlignment="1">
      <alignment horizontal="left" vertical="top" wrapText="1" readingOrder="1"/>
    </xf>
    <xf numFmtId="4" fontId="4" fillId="0" borderId="2" xfId="5" applyNumberFormat="1" applyFont="1" applyBorder="1" applyAlignment="1" applyProtection="1">
      <alignment horizontal="center" vertical="top" shrinkToFit="1"/>
    </xf>
    <xf numFmtId="0" fontId="4" fillId="0" borderId="2" xfId="6" applyNumberFormat="1" applyFont="1" applyBorder="1" applyAlignment="1" applyProtection="1">
      <alignment horizontal="left" vertical="top" wrapText="1"/>
    </xf>
    <xf numFmtId="4" fontId="6" fillId="3" borderId="2" xfId="7" applyNumberFormat="1" applyFont="1" applyFill="1" applyBorder="1" applyAlignment="1" applyProtection="1">
      <alignment horizontal="center" vertical="top" shrinkToFit="1"/>
    </xf>
    <xf numFmtId="4" fontId="4" fillId="3" borderId="2" xfId="7" applyNumberFormat="1" applyFont="1" applyFill="1" applyBorder="1" applyAlignment="1" applyProtection="1">
      <alignment horizontal="center" vertical="top" shrinkToFit="1"/>
    </xf>
    <xf numFmtId="1" fontId="10" fillId="0" borderId="2" xfId="4" applyNumberFormat="1" applyFont="1" applyBorder="1" applyAlignment="1" applyProtection="1">
      <alignment horizontal="center" vertical="top" shrinkToFit="1"/>
    </xf>
    <xf numFmtId="0" fontId="10" fillId="0" borderId="2" xfId="6" applyNumberFormat="1" applyFont="1" applyBorder="1" applyAlignment="1" applyProtection="1">
      <alignment horizontal="left" vertical="top" wrapText="1"/>
    </xf>
    <xf numFmtId="4" fontId="10" fillId="3" borderId="2" xfId="7" applyNumberFormat="1" applyFont="1" applyFill="1" applyBorder="1" applyAlignment="1" applyProtection="1">
      <alignment horizontal="center" vertical="top" shrinkToFit="1"/>
    </xf>
    <xf numFmtId="4" fontId="10" fillId="0" borderId="2" xfId="5" applyNumberFormat="1" applyFont="1" applyBorder="1" applyAlignment="1" applyProtection="1">
      <alignment horizontal="center" vertical="top" shrinkToFit="1"/>
    </xf>
    <xf numFmtId="0" fontId="11" fillId="0" borderId="0" xfId="0" applyFont="1" applyProtection="1">
      <protection locked="0"/>
    </xf>
    <xf numFmtId="0" fontId="12" fillId="0" borderId="2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1" fontId="8" fillId="0" borderId="2" xfId="4" applyNumberFormat="1" applyFont="1" applyBorder="1" applyAlignment="1" applyProtection="1">
      <alignment horizontal="center" vertical="top" shrinkToFit="1"/>
    </xf>
    <xf numFmtId="0" fontId="8" fillId="0" borderId="2" xfId="6" applyNumberFormat="1" applyFont="1" applyBorder="1" applyAlignment="1" applyProtection="1">
      <alignment horizontal="left" vertical="top" wrapText="1"/>
    </xf>
    <xf numFmtId="4" fontId="8" fillId="3" borderId="2" xfId="7" applyNumberFormat="1" applyFont="1" applyFill="1" applyBorder="1" applyAlignment="1" applyProtection="1">
      <alignment horizontal="center" vertical="top" shrinkToFit="1"/>
    </xf>
    <xf numFmtId="0" fontId="2" fillId="0" borderId="0" xfId="0" applyFont="1" applyProtection="1">
      <protection locked="0"/>
    </xf>
    <xf numFmtId="4" fontId="2" fillId="0" borderId="0" xfId="0" applyNumberFormat="1" applyFont="1" applyProtection="1">
      <protection locked="0"/>
    </xf>
    <xf numFmtId="0" fontId="12" fillId="0" borderId="2" xfId="0" applyFont="1" applyBorder="1" applyAlignment="1">
      <alignment vertical="top" wrapText="1"/>
    </xf>
    <xf numFmtId="0" fontId="13" fillId="0" borderId="2" xfId="0" applyFont="1" applyBorder="1" applyAlignment="1">
      <alignment horizontal="justify" vertical="center" wrapText="1"/>
    </xf>
    <xf numFmtId="0" fontId="7" fillId="0" borderId="2" xfId="0" applyFont="1" applyBorder="1" applyProtection="1">
      <protection locked="0"/>
    </xf>
    <xf numFmtId="4" fontId="7" fillId="0" borderId="2" xfId="0" applyNumberFormat="1" applyFont="1" applyBorder="1" applyProtection="1">
      <protection locked="0"/>
    </xf>
    <xf numFmtId="0" fontId="6" fillId="0" borderId="2" xfId="0" applyFont="1" applyBorder="1" applyAlignment="1" applyProtection="1">
      <alignment vertical="top"/>
      <protection locked="0"/>
    </xf>
    <xf numFmtId="0" fontId="4" fillId="0" borderId="4" xfId="6" applyNumberFormat="1" applyFont="1" applyBorder="1" applyAlignment="1" applyProtection="1">
      <alignment horizontal="left" vertical="top" wrapText="1"/>
    </xf>
    <xf numFmtId="4" fontId="6" fillId="3" borderId="3" xfId="7" applyFont="1" applyFill="1" applyAlignment="1" applyProtection="1">
      <alignment horizontal="center" vertical="top" shrinkToFit="1"/>
    </xf>
    <xf numFmtId="4" fontId="6" fillId="3" borderId="3" xfId="7" applyFont="1" applyFill="1" applyAlignment="1" applyProtection="1">
      <alignment horizontal="right" vertical="top" shrinkToFit="1"/>
    </xf>
    <xf numFmtId="0" fontId="12" fillId="0" borderId="2" xfId="0" applyFont="1" applyBorder="1" applyProtection="1">
      <protection locked="0"/>
    </xf>
    <xf numFmtId="0" fontId="12" fillId="0" borderId="5" xfId="8" applyFont="1" applyBorder="1" applyAlignment="1">
      <alignment horizontal="left" vertical="top" wrapText="1"/>
    </xf>
    <xf numFmtId="4" fontId="12" fillId="0" borderId="2" xfId="0" applyNumberFormat="1" applyFont="1" applyBorder="1" applyAlignment="1" applyProtection="1">
      <alignment vertical="top"/>
      <protection locked="0"/>
    </xf>
    <xf numFmtId="0" fontId="12" fillId="0" borderId="2" xfId="8" applyFont="1" applyBorder="1" applyAlignment="1">
      <alignment horizontal="left" vertical="top" wrapText="1"/>
    </xf>
    <xf numFmtId="0" fontId="6" fillId="0" borderId="2" xfId="0" applyFont="1" applyBorder="1" applyProtection="1">
      <protection locked="0"/>
    </xf>
    <xf numFmtId="0" fontId="6" fillId="0" borderId="2" xfId="8" applyFont="1" applyBorder="1" applyAlignment="1">
      <alignment horizontal="left" vertical="top" wrapText="1"/>
    </xf>
    <xf numFmtId="4" fontId="6" fillId="0" borderId="2" xfId="0" applyNumberFormat="1" applyFont="1" applyBorder="1" applyAlignment="1" applyProtection="1">
      <alignment vertical="top"/>
      <protection locked="0"/>
    </xf>
    <xf numFmtId="0" fontId="6" fillId="0" borderId="2" xfId="8" applyFont="1" applyBorder="1"/>
    <xf numFmtId="0" fontId="7" fillId="0" borderId="2" xfId="8" applyFont="1" applyBorder="1" applyAlignment="1">
      <alignment horizontal="left" vertical="top" wrapText="1"/>
    </xf>
    <xf numFmtId="4" fontId="8" fillId="0" borderId="2" xfId="9" applyFont="1" applyBorder="1" applyAlignment="1" applyProtection="1">
      <alignment horizontal="center" vertical="top" shrinkToFit="1"/>
    </xf>
    <xf numFmtId="4" fontId="8" fillId="0" borderId="2" xfId="9" applyFont="1" applyBorder="1" applyAlignment="1" applyProtection="1">
      <alignment horizontal="right" vertical="top" shrinkToFit="1"/>
    </xf>
    <xf numFmtId="0" fontId="6" fillId="0" borderId="0" xfId="0" applyFont="1" applyBorder="1" applyProtection="1">
      <protection locked="0"/>
    </xf>
    <xf numFmtId="0" fontId="7" fillId="0" borderId="0" xfId="8" applyFont="1" applyBorder="1" applyAlignment="1">
      <alignment horizontal="left" vertical="top" wrapText="1"/>
    </xf>
    <xf numFmtId="4" fontId="8" fillId="0" borderId="0" xfId="9" applyFont="1" applyBorder="1" applyAlignment="1" applyProtection="1">
      <alignment horizontal="center" vertical="top" shrinkToFit="1"/>
    </xf>
    <xf numFmtId="4" fontId="8" fillId="0" borderId="0" xfId="9" applyFont="1" applyBorder="1" applyAlignment="1" applyProtection="1">
      <alignment horizontal="right" vertical="top" shrinkToFit="1"/>
    </xf>
    <xf numFmtId="49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wrapText="1"/>
    </xf>
    <xf numFmtId="4" fontId="15" fillId="0" borderId="0" xfId="0" applyNumberFormat="1" applyFont="1"/>
    <xf numFmtId="0" fontId="15" fillId="0" borderId="0" xfId="0" applyFont="1"/>
    <xf numFmtId="0" fontId="15" fillId="4" borderId="0" xfId="0" applyFont="1" applyFill="1"/>
    <xf numFmtId="4" fontId="16" fillId="0" borderId="0" xfId="0" applyNumberFormat="1" applyFont="1"/>
    <xf numFmtId="4" fontId="17" fillId="0" borderId="0" xfId="0" applyNumberFormat="1" applyFont="1"/>
    <xf numFmtId="4" fontId="18" fillId="0" borderId="0" xfId="0" applyNumberFormat="1" applyFont="1" applyAlignment="1">
      <alignment horizontal="right"/>
    </xf>
    <xf numFmtId="4" fontId="15" fillId="0" borderId="0" xfId="0" applyNumberFormat="1" applyFont="1" applyAlignment="1">
      <alignment horizontal="center"/>
    </xf>
    <xf numFmtId="49" fontId="19" fillId="0" borderId="0" xfId="0" applyNumberFormat="1" applyFont="1" applyAlignment="1">
      <alignment horizontal="center" vertical="center" wrapText="1"/>
    </xf>
    <xf numFmtId="4" fontId="15" fillId="0" borderId="0" xfId="0" applyNumberFormat="1" applyFont="1" applyAlignment="1">
      <alignment horizontal="right"/>
    </xf>
    <xf numFmtId="49" fontId="20" fillId="0" borderId="2" xfId="0" applyNumberFormat="1" applyFont="1" applyBorder="1" applyAlignment="1">
      <alignment horizontal="center" vertical="center" wrapText="1"/>
    </xf>
    <xf numFmtId="4" fontId="20" fillId="0" borderId="2" xfId="0" applyNumberFormat="1" applyFont="1" applyBorder="1" applyAlignment="1">
      <alignment horizontal="center" vertical="center" wrapText="1"/>
    </xf>
    <xf numFmtId="4" fontId="20" fillId="0" borderId="6" xfId="0" applyNumberFormat="1" applyFont="1" applyBorder="1" applyAlignment="1">
      <alignment horizontal="center" vertic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15" fillId="0" borderId="0" xfId="0" applyNumberFormat="1" applyFont="1" applyAlignment="1">
      <alignment vertical="center" wrapText="1"/>
    </xf>
    <xf numFmtId="49" fontId="20" fillId="0" borderId="0" xfId="0" applyNumberFormat="1" applyFont="1" applyAlignment="1">
      <alignment horizontal="center" vertical="center" wrapText="1"/>
    </xf>
    <xf numFmtId="49" fontId="20" fillId="4" borderId="0" xfId="0" applyNumberFormat="1" applyFont="1" applyFill="1" applyAlignment="1">
      <alignment horizontal="center" vertical="center" wrapText="1"/>
    </xf>
    <xf numFmtId="49" fontId="20" fillId="0" borderId="0" xfId="0" applyNumberFormat="1" applyFont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 wrapText="1"/>
    </xf>
    <xf numFmtId="4" fontId="22" fillId="0" borderId="0" xfId="0" applyNumberFormat="1" applyFont="1" applyAlignment="1">
      <alignment horizontal="center" vertical="center" wrapText="1"/>
    </xf>
    <xf numFmtId="49" fontId="15" fillId="0" borderId="0" xfId="0" applyNumberFormat="1" applyFont="1" applyAlignment="1">
      <alignment vertical="center" wrapText="1"/>
    </xf>
    <xf numFmtId="4" fontId="20" fillId="0" borderId="2" xfId="0" applyNumberFormat="1" applyFont="1" applyBorder="1" applyAlignment="1">
      <alignment wrapText="1"/>
    </xf>
    <xf numFmtId="4" fontId="15" fillId="0" borderId="0" xfId="0" applyNumberFormat="1" applyFont="1" applyAlignment="1">
      <alignment wrapText="1"/>
    </xf>
    <xf numFmtId="0" fontId="15" fillId="4" borderId="0" xfId="0" applyFont="1" applyFill="1" applyAlignment="1">
      <alignment wrapText="1"/>
    </xf>
    <xf numFmtId="0" fontId="15" fillId="0" borderId="0" xfId="0" applyFont="1" applyAlignment="1">
      <alignment horizontal="center" wrapText="1"/>
    </xf>
    <xf numFmtId="4" fontId="16" fillId="0" borderId="0" xfId="0" applyNumberFormat="1" applyFont="1" applyAlignment="1">
      <alignment wrapText="1"/>
    </xf>
    <xf numFmtId="4" fontId="17" fillId="0" borderId="0" xfId="0" applyNumberFormat="1" applyFont="1" applyAlignment="1">
      <alignment wrapText="1"/>
    </xf>
    <xf numFmtId="49" fontId="20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wrapText="1"/>
    </xf>
    <xf numFmtId="4" fontId="20" fillId="0" borderId="2" xfId="0" applyNumberFormat="1" applyFont="1" applyBorder="1"/>
    <xf numFmtId="4" fontId="20" fillId="0" borderId="0" xfId="0" applyNumberFormat="1" applyFont="1"/>
    <xf numFmtId="0" fontId="20" fillId="0" borderId="0" xfId="0" applyFont="1"/>
    <xf numFmtId="4" fontId="20" fillId="4" borderId="0" xfId="0" applyNumberFormat="1" applyFont="1" applyFill="1"/>
    <xf numFmtId="4" fontId="21" fillId="0" borderId="0" xfId="0" applyNumberFormat="1" applyFont="1"/>
    <xf numFmtId="4" fontId="22" fillId="0" borderId="0" xfId="0" applyNumberFormat="1" applyFont="1"/>
    <xf numFmtId="49" fontId="15" fillId="0" borderId="2" xfId="0" applyNumberFormat="1" applyFont="1" applyBorder="1" applyAlignment="1">
      <alignment horizontal="center"/>
    </xf>
    <xf numFmtId="0" fontId="15" fillId="0" borderId="2" xfId="0" applyFont="1" applyBorder="1" applyAlignment="1">
      <alignment wrapText="1"/>
    </xf>
    <xf numFmtId="4" fontId="15" fillId="0" borderId="2" xfId="0" applyNumberFormat="1" applyFont="1" applyBorder="1"/>
    <xf numFmtId="4" fontId="15" fillId="4" borderId="0" xfId="0" applyNumberFormat="1" applyFont="1" applyFill="1"/>
    <xf numFmtId="49" fontId="15" fillId="0" borderId="2" xfId="0" applyNumberFormat="1" applyFont="1" applyBorder="1" applyAlignment="1">
      <alignment horizontal="center" vertical="center"/>
    </xf>
    <xf numFmtId="4" fontId="6" fillId="0" borderId="0" xfId="0" applyNumberFormat="1" applyFont="1"/>
    <xf numFmtId="4" fontId="15" fillId="5" borderId="0" xfId="0" applyNumberFormat="1" applyFont="1" applyFill="1"/>
    <xf numFmtId="4" fontId="7" fillId="0" borderId="0" xfId="0" applyNumberFormat="1" applyFont="1"/>
    <xf numFmtId="4" fontId="7" fillId="0" borderId="2" xfId="0" applyNumberFormat="1" applyFont="1" applyBorder="1"/>
    <xf numFmtId="4" fontId="6" fillId="4" borderId="0" xfId="0" applyNumberFormat="1" applyFont="1" applyFill="1"/>
    <xf numFmtId="4" fontId="15" fillId="0" borderId="2" xfId="0" applyNumberFormat="1" applyFont="1" applyFill="1" applyBorder="1"/>
    <xf numFmtId="4" fontId="15" fillId="0" borderId="0" xfId="0" applyNumberFormat="1" applyFont="1" applyFill="1"/>
    <xf numFmtId="4" fontId="6" fillId="0" borderId="0" xfId="0" applyNumberFormat="1" applyFont="1" applyFill="1"/>
    <xf numFmtId="4" fontId="16" fillId="0" borderId="0" xfId="0" applyNumberFormat="1" applyFont="1" applyFill="1"/>
    <xf numFmtId="4" fontId="17" fillId="0" borderId="0" xfId="0" applyNumberFormat="1" applyFont="1" applyFill="1"/>
    <xf numFmtId="0" fontId="15" fillId="0" borderId="0" xfId="0" applyFont="1" applyFill="1"/>
    <xf numFmtId="4" fontId="20" fillId="0" borderId="2" xfId="0" applyNumberFormat="1" applyFont="1" applyBorder="1" applyAlignment="1">
      <alignment horizontal="center"/>
    </xf>
    <xf numFmtId="4" fontId="13" fillId="0" borderId="0" xfId="0" applyNumberFormat="1" applyFont="1" applyAlignment="1">
      <alignment horizontal="center"/>
    </xf>
    <xf numFmtId="4" fontId="13" fillId="0" borderId="0" xfId="0" applyNumberFormat="1" applyFont="1"/>
  </cellXfs>
  <cellStyles count="10">
    <cellStyle name="xl22" xfId="3"/>
    <cellStyle name="xl25" xfId="4"/>
    <cellStyle name="xl28" xfId="1"/>
    <cellStyle name="xl32" xfId="5"/>
    <cellStyle name="xl32 2" xfId="9"/>
    <cellStyle name="xl38" xfId="2"/>
    <cellStyle name="xl40" xfId="6"/>
    <cellStyle name="xl42" xfId="7"/>
    <cellStyle name="Обычный" xfId="0" builtinId="0"/>
    <cellStyle name="Обычный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9;&#1086;%20&#1089;&#1090;&#1072;&#1088;&#1086;&#1075;&#1086;%20&#1089;&#1080;&#1089;&#1090;&#1077;&#1084;&#1085;&#1080;&#1082;&#1072;\&#1084;&#1086;&#1080;%20&#1076;&#1086;&#1082;&#1091;&#1084;&#1077;&#1085;&#1090;&#1099;\&#1055;&#1056;&#1045;&#1044;&#1057;&#1045;&#1044;&#1040;&#1058;&#1045;&#1051;&#1068;%20&#1050;&#1054;\&#1044;&#1054;&#1050;&#1059;&#1052;&#1045;&#1053;&#1058;&#1067;\&#1047;&#1072;&#1082;&#1083;&#1102;&#1095;&#1077;&#1085;&#1080;&#1103;\2021\&#1048;&#1079;&#1084;%20&#1074;%20&#1073;&#1102;&#1076;&#1078;&#1077;&#1090;\&#1058;&#1072;&#1073;&#1083;&#1080;&#1094;&#1099;%20&#1082;%20&#1079;&#1072;&#1082;&#1083;&#1102;&#1095;&#1077;&#1085;&#1080;&#1102;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осн"/>
      <sheetName val="1-оснПоправки"/>
      <sheetName val="ГАД"/>
      <sheetName val="Доходы"/>
      <sheetName val="Дох-попр"/>
      <sheetName val=" Доходы - Прилож 1"/>
      <sheetName val="прогноз пост"/>
      <sheetName val="Расх"/>
      <sheetName val="расх-поправки"/>
      <sheetName val="расч к 7 прил"/>
      <sheetName val="свод табл по МП"/>
      <sheetName val="МП-3 года"/>
      <sheetName val="Расходы -Прилож 2"/>
      <sheetName val="Прил  к Закл с попр"/>
      <sheetName val="Анализ расходов"/>
      <sheetName val="Ан расх - попр"/>
      <sheetName val="РАЗДЕЛЫ"/>
    </sheetNames>
    <sheetDataSet>
      <sheetData sheetId="0">
        <row r="4">
          <cell r="B4" t="str">
            <v>Решение № 266 от 17.12.2020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34" workbookViewId="0">
      <selection activeCell="A45" sqref="A45:XFD49"/>
    </sheetView>
  </sheetViews>
  <sheetFormatPr defaultRowHeight="15.75" x14ac:dyDescent="0.25"/>
  <cols>
    <col min="1" max="1" width="7.140625" style="1" customWidth="1"/>
    <col min="2" max="2" width="45.7109375" style="1" customWidth="1"/>
    <col min="3" max="3" width="14.7109375" style="2" customWidth="1"/>
    <col min="4" max="5" width="14.7109375" style="1" customWidth="1"/>
    <col min="6" max="6" width="9.140625" style="1"/>
    <col min="7" max="7" width="15" style="1" bestFit="1" customWidth="1"/>
    <col min="8" max="240" width="9.140625" style="1"/>
    <col min="241" max="241" width="8.140625" style="1" customWidth="1"/>
    <col min="242" max="242" width="5.28515625" style="1" customWidth="1"/>
    <col min="243" max="243" width="13.140625" style="1" customWidth="1"/>
    <col min="244" max="244" width="6.85546875" style="1" customWidth="1"/>
    <col min="245" max="245" width="5.5703125" style="1" customWidth="1"/>
    <col min="246" max="246" width="45.7109375" style="1" customWidth="1"/>
    <col min="247" max="251" width="0" style="1" hidden="1" customWidth="1"/>
    <col min="252" max="252" width="19.85546875" style="1" customWidth="1"/>
    <col min="253" max="258" width="0" style="1" hidden="1" customWidth="1"/>
    <col min="259" max="259" width="16.7109375" style="1" customWidth="1"/>
    <col min="260" max="260" width="18" style="1" customWidth="1"/>
    <col min="261" max="261" width="0" style="1" hidden="1" customWidth="1"/>
    <col min="262" max="496" width="9.140625" style="1"/>
    <col min="497" max="497" width="8.140625" style="1" customWidth="1"/>
    <col min="498" max="498" width="5.28515625" style="1" customWidth="1"/>
    <col min="499" max="499" width="13.140625" style="1" customWidth="1"/>
    <col min="500" max="500" width="6.85546875" style="1" customWidth="1"/>
    <col min="501" max="501" width="5.5703125" style="1" customWidth="1"/>
    <col min="502" max="502" width="45.7109375" style="1" customWidth="1"/>
    <col min="503" max="507" width="0" style="1" hidden="1" customWidth="1"/>
    <col min="508" max="508" width="19.85546875" style="1" customWidth="1"/>
    <col min="509" max="514" width="0" style="1" hidden="1" customWidth="1"/>
    <col min="515" max="515" width="16.7109375" style="1" customWidth="1"/>
    <col min="516" max="516" width="18" style="1" customWidth="1"/>
    <col min="517" max="517" width="0" style="1" hidden="1" customWidth="1"/>
    <col min="518" max="752" width="9.140625" style="1"/>
    <col min="753" max="753" width="8.140625" style="1" customWidth="1"/>
    <col min="754" max="754" width="5.28515625" style="1" customWidth="1"/>
    <col min="755" max="755" width="13.140625" style="1" customWidth="1"/>
    <col min="756" max="756" width="6.85546875" style="1" customWidth="1"/>
    <col min="757" max="757" width="5.5703125" style="1" customWidth="1"/>
    <col min="758" max="758" width="45.7109375" style="1" customWidth="1"/>
    <col min="759" max="763" width="0" style="1" hidden="1" customWidth="1"/>
    <col min="764" max="764" width="19.85546875" style="1" customWidth="1"/>
    <col min="765" max="770" width="0" style="1" hidden="1" customWidth="1"/>
    <col min="771" max="771" width="16.7109375" style="1" customWidth="1"/>
    <col min="772" max="772" width="18" style="1" customWidth="1"/>
    <col min="773" max="773" width="0" style="1" hidden="1" customWidth="1"/>
    <col min="774" max="1008" width="9.140625" style="1"/>
    <col min="1009" max="1009" width="8.140625" style="1" customWidth="1"/>
    <col min="1010" max="1010" width="5.28515625" style="1" customWidth="1"/>
    <col min="1011" max="1011" width="13.140625" style="1" customWidth="1"/>
    <col min="1012" max="1012" width="6.85546875" style="1" customWidth="1"/>
    <col min="1013" max="1013" width="5.5703125" style="1" customWidth="1"/>
    <col min="1014" max="1014" width="45.7109375" style="1" customWidth="1"/>
    <col min="1015" max="1019" width="0" style="1" hidden="1" customWidth="1"/>
    <col min="1020" max="1020" width="19.85546875" style="1" customWidth="1"/>
    <col min="1021" max="1026" width="0" style="1" hidden="1" customWidth="1"/>
    <col min="1027" max="1027" width="16.7109375" style="1" customWidth="1"/>
    <col min="1028" max="1028" width="18" style="1" customWidth="1"/>
    <col min="1029" max="1029" width="0" style="1" hidden="1" customWidth="1"/>
    <col min="1030" max="1264" width="9.140625" style="1"/>
    <col min="1265" max="1265" width="8.140625" style="1" customWidth="1"/>
    <col min="1266" max="1266" width="5.28515625" style="1" customWidth="1"/>
    <col min="1267" max="1267" width="13.140625" style="1" customWidth="1"/>
    <col min="1268" max="1268" width="6.85546875" style="1" customWidth="1"/>
    <col min="1269" max="1269" width="5.5703125" style="1" customWidth="1"/>
    <col min="1270" max="1270" width="45.7109375" style="1" customWidth="1"/>
    <col min="1271" max="1275" width="0" style="1" hidden="1" customWidth="1"/>
    <col min="1276" max="1276" width="19.85546875" style="1" customWidth="1"/>
    <col min="1277" max="1282" width="0" style="1" hidden="1" customWidth="1"/>
    <col min="1283" max="1283" width="16.7109375" style="1" customWidth="1"/>
    <col min="1284" max="1284" width="18" style="1" customWidth="1"/>
    <col min="1285" max="1285" width="0" style="1" hidden="1" customWidth="1"/>
    <col min="1286" max="1520" width="9.140625" style="1"/>
    <col min="1521" max="1521" width="8.140625" style="1" customWidth="1"/>
    <col min="1522" max="1522" width="5.28515625" style="1" customWidth="1"/>
    <col min="1523" max="1523" width="13.140625" style="1" customWidth="1"/>
    <col min="1524" max="1524" width="6.85546875" style="1" customWidth="1"/>
    <col min="1525" max="1525" width="5.5703125" style="1" customWidth="1"/>
    <col min="1526" max="1526" width="45.7109375" style="1" customWidth="1"/>
    <col min="1527" max="1531" width="0" style="1" hidden="1" customWidth="1"/>
    <col min="1532" max="1532" width="19.85546875" style="1" customWidth="1"/>
    <col min="1533" max="1538" width="0" style="1" hidden="1" customWidth="1"/>
    <col min="1539" max="1539" width="16.7109375" style="1" customWidth="1"/>
    <col min="1540" max="1540" width="18" style="1" customWidth="1"/>
    <col min="1541" max="1541" width="0" style="1" hidden="1" customWidth="1"/>
    <col min="1542" max="1776" width="9.140625" style="1"/>
    <col min="1777" max="1777" width="8.140625" style="1" customWidth="1"/>
    <col min="1778" max="1778" width="5.28515625" style="1" customWidth="1"/>
    <col min="1779" max="1779" width="13.140625" style="1" customWidth="1"/>
    <col min="1780" max="1780" width="6.85546875" style="1" customWidth="1"/>
    <col min="1781" max="1781" width="5.5703125" style="1" customWidth="1"/>
    <col min="1782" max="1782" width="45.7109375" style="1" customWidth="1"/>
    <col min="1783" max="1787" width="0" style="1" hidden="1" customWidth="1"/>
    <col min="1788" max="1788" width="19.85546875" style="1" customWidth="1"/>
    <col min="1789" max="1794" width="0" style="1" hidden="1" customWidth="1"/>
    <col min="1795" max="1795" width="16.7109375" style="1" customWidth="1"/>
    <col min="1796" max="1796" width="18" style="1" customWidth="1"/>
    <col min="1797" max="1797" width="0" style="1" hidden="1" customWidth="1"/>
    <col min="1798" max="2032" width="9.140625" style="1"/>
    <col min="2033" max="2033" width="8.140625" style="1" customWidth="1"/>
    <col min="2034" max="2034" width="5.28515625" style="1" customWidth="1"/>
    <col min="2035" max="2035" width="13.140625" style="1" customWidth="1"/>
    <col min="2036" max="2036" width="6.85546875" style="1" customWidth="1"/>
    <col min="2037" max="2037" width="5.5703125" style="1" customWidth="1"/>
    <col min="2038" max="2038" width="45.7109375" style="1" customWidth="1"/>
    <col min="2039" max="2043" width="0" style="1" hidden="1" customWidth="1"/>
    <col min="2044" max="2044" width="19.85546875" style="1" customWidth="1"/>
    <col min="2045" max="2050" width="0" style="1" hidden="1" customWidth="1"/>
    <col min="2051" max="2051" width="16.7109375" style="1" customWidth="1"/>
    <col min="2052" max="2052" width="18" style="1" customWidth="1"/>
    <col min="2053" max="2053" width="0" style="1" hidden="1" customWidth="1"/>
    <col min="2054" max="2288" width="9.140625" style="1"/>
    <col min="2289" max="2289" width="8.140625" style="1" customWidth="1"/>
    <col min="2290" max="2290" width="5.28515625" style="1" customWidth="1"/>
    <col min="2291" max="2291" width="13.140625" style="1" customWidth="1"/>
    <col min="2292" max="2292" width="6.85546875" style="1" customWidth="1"/>
    <col min="2293" max="2293" width="5.5703125" style="1" customWidth="1"/>
    <col min="2294" max="2294" width="45.7109375" style="1" customWidth="1"/>
    <col min="2295" max="2299" width="0" style="1" hidden="1" customWidth="1"/>
    <col min="2300" max="2300" width="19.85546875" style="1" customWidth="1"/>
    <col min="2301" max="2306" width="0" style="1" hidden="1" customWidth="1"/>
    <col min="2307" max="2307" width="16.7109375" style="1" customWidth="1"/>
    <col min="2308" max="2308" width="18" style="1" customWidth="1"/>
    <col min="2309" max="2309" width="0" style="1" hidden="1" customWidth="1"/>
    <col min="2310" max="2544" width="9.140625" style="1"/>
    <col min="2545" max="2545" width="8.140625" style="1" customWidth="1"/>
    <col min="2546" max="2546" width="5.28515625" style="1" customWidth="1"/>
    <col min="2547" max="2547" width="13.140625" style="1" customWidth="1"/>
    <col min="2548" max="2548" width="6.85546875" style="1" customWidth="1"/>
    <col min="2549" max="2549" width="5.5703125" style="1" customWidth="1"/>
    <col min="2550" max="2550" width="45.7109375" style="1" customWidth="1"/>
    <col min="2551" max="2555" width="0" style="1" hidden="1" customWidth="1"/>
    <col min="2556" max="2556" width="19.85546875" style="1" customWidth="1"/>
    <col min="2557" max="2562" width="0" style="1" hidden="1" customWidth="1"/>
    <col min="2563" max="2563" width="16.7109375" style="1" customWidth="1"/>
    <col min="2564" max="2564" width="18" style="1" customWidth="1"/>
    <col min="2565" max="2565" width="0" style="1" hidden="1" customWidth="1"/>
    <col min="2566" max="2800" width="9.140625" style="1"/>
    <col min="2801" max="2801" width="8.140625" style="1" customWidth="1"/>
    <col min="2802" max="2802" width="5.28515625" style="1" customWidth="1"/>
    <col min="2803" max="2803" width="13.140625" style="1" customWidth="1"/>
    <col min="2804" max="2804" width="6.85546875" style="1" customWidth="1"/>
    <col min="2805" max="2805" width="5.5703125" style="1" customWidth="1"/>
    <col min="2806" max="2806" width="45.7109375" style="1" customWidth="1"/>
    <col min="2807" max="2811" width="0" style="1" hidden="1" customWidth="1"/>
    <col min="2812" max="2812" width="19.85546875" style="1" customWidth="1"/>
    <col min="2813" max="2818" width="0" style="1" hidden="1" customWidth="1"/>
    <col min="2819" max="2819" width="16.7109375" style="1" customWidth="1"/>
    <col min="2820" max="2820" width="18" style="1" customWidth="1"/>
    <col min="2821" max="2821" width="0" style="1" hidden="1" customWidth="1"/>
    <col min="2822" max="3056" width="9.140625" style="1"/>
    <col min="3057" max="3057" width="8.140625" style="1" customWidth="1"/>
    <col min="3058" max="3058" width="5.28515625" style="1" customWidth="1"/>
    <col min="3059" max="3059" width="13.140625" style="1" customWidth="1"/>
    <col min="3060" max="3060" width="6.85546875" style="1" customWidth="1"/>
    <col min="3061" max="3061" width="5.5703125" style="1" customWidth="1"/>
    <col min="3062" max="3062" width="45.7109375" style="1" customWidth="1"/>
    <col min="3063" max="3067" width="0" style="1" hidden="1" customWidth="1"/>
    <col min="3068" max="3068" width="19.85546875" style="1" customWidth="1"/>
    <col min="3069" max="3074" width="0" style="1" hidden="1" customWidth="1"/>
    <col min="3075" max="3075" width="16.7109375" style="1" customWidth="1"/>
    <col min="3076" max="3076" width="18" style="1" customWidth="1"/>
    <col min="3077" max="3077" width="0" style="1" hidden="1" customWidth="1"/>
    <col min="3078" max="3312" width="9.140625" style="1"/>
    <col min="3313" max="3313" width="8.140625" style="1" customWidth="1"/>
    <col min="3314" max="3314" width="5.28515625" style="1" customWidth="1"/>
    <col min="3315" max="3315" width="13.140625" style="1" customWidth="1"/>
    <col min="3316" max="3316" width="6.85546875" style="1" customWidth="1"/>
    <col min="3317" max="3317" width="5.5703125" style="1" customWidth="1"/>
    <col min="3318" max="3318" width="45.7109375" style="1" customWidth="1"/>
    <col min="3319" max="3323" width="0" style="1" hidden="1" customWidth="1"/>
    <col min="3324" max="3324" width="19.85546875" style="1" customWidth="1"/>
    <col min="3325" max="3330" width="0" style="1" hidden="1" customWidth="1"/>
    <col min="3331" max="3331" width="16.7109375" style="1" customWidth="1"/>
    <col min="3332" max="3332" width="18" style="1" customWidth="1"/>
    <col min="3333" max="3333" width="0" style="1" hidden="1" customWidth="1"/>
    <col min="3334" max="3568" width="9.140625" style="1"/>
    <col min="3569" max="3569" width="8.140625" style="1" customWidth="1"/>
    <col min="3570" max="3570" width="5.28515625" style="1" customWidth="1"/>
    <col min="3571" max="3571" width="13.140625" style="1" customWidth="1"/>
    <col min="3572" max="3572" width="6.85546875" style="1" customWidth="1"/>
    <col min="3573" max="3573" width="5.5703125" style="1" customWidth="1"/>
    <col min="3574" max="3574" width="45.7109375" style="1" customWidth="1"/>
    <col min="3575" max="3579" width="0" style="1" hidden="1" customWidth="1"/>
    <col min="3580" max="3580" width="19.85546875" style="1" customWidth="1"/>
    <col min="3581" max="3586" width="0" style="1" hidden="1" customWidth="1"/>
    <col min="3587" max="3587" width="16.7109375" style="1" customWidth="1"/>
    <col min="3588" max="3588" width="18" style="1" customWidth="1"/>
    <col min="3589" max="3589" width="0" style="1" hidden="1" customWidth="1"/>
    <col min="3590" max="3824" width="9.140625" style="1"/>
    <col min="3825" max="3825" width="8.140625" style="1" customWidth="1"/>
    <col min="3826" max="3826" width="5.28515625" style="1" customWidth="1"/>
    <col min="3827" max="3827" width="13.140625" style="1" customWidth="1"/>
    <col min="3828" max="3828" width="6.85546875" style="1" customWidth="1"/>
    <col min="3829" max="3829" width="5.5703125" style="1" customWidth="1"/>
    <col min="3830" max="3830" width="45.7109375" style="1" customWidth="1"/>
    <col min="3831" max="3835" width="0" style="1" hidden="1" customWidth="1"/>
    <col min="3836" max="3836" width="19.85546875" style="1" customWidth="1"/>
    <col min="3837" max="3842" width="0" style="1" hidden="1" customWidth="1"/>
    <col min="3843" max="3843" width="16.7109375" style="1" customWidth="1"/>
    <col min="3844" max="3844" width="18" style="1" customWidth="1"/>
    <col min="3845" max="3845" width="0" style="1" hidden="1" customWidth="1"/>
    <col min="3846" max="4080" width="9.140625" style="1"/>
    <col min="4081" max="4081" width="8.140625" style="1" customWidth="1"/>
    <col min="4082" max="4082" width="5.28515625" style="1" customWidth="1"/>
    <col min="4083" max="4083" width="13.140625" style="1" customWidth="1"/>
    <col min="4084" max="4084" width="6.85546875" style="1" customWidth="1"/>
    <col min="4085" max="4085" width="5.5703125" style="1" customWidth="1"/>
    <col min="4086" max="4086" width="45.7109375" style="1" customWidth="1"/>
    <col min="4087" max="4091" width="0" style="1" hidden="1" customWidth="1"/>
    <col min="4092" max="4092" width="19.85546875" style="1" customWidth="1"/>
    <col min="4093" max="4098" width="0" style="1" hidden="1" customWidth="1"/>
    <col min="4099" max="4099" width="16.7109375" style="1" customWidth="1"/>
    <col min="4100" max="4100" width="18" style="1" customWidth="1"/>
    <col min="4101" max="4101" width="0" style="1" hidden="1" customWidth="1"/>
    <col min="4102" max="4336" width="9.140625" style="1"/>
    <col min="4337" max="4337" width="8.140625" style="1" customWidth="1"/>
    <col min="4338" max="4338" width="5.28515625" style="1" customWidth="1"/>
    <col min="4339" max="4339" width="13.140625" style="1" customWidth="1"/>
    <col min="4340" max="4340" width="6.85546875" style="1" customWidth="1"/>
    <col min="4341" max="4341" width="5.5703125" style="1" customWidth="1"/>
    <col min="4342" max="4342" width="45.7109375" style="1" customWidth="1"/>
    <col min="4343" max="4347" width="0" style="1" hidden="1" customWidth="1"/>
    <col min="4348" max="4348" width="19.85546875" style="1" customWidth="1"/>
    <col min="4349" max="4354" width="0" style="1" hidden="1" customWidth="1"/>
    <col min="4355" max="4355" width="16.7109375" style="1" customWidth="1"/>
    <col min="4356" max="4356" width="18" style="1" customWidth="1"/>
    <col min="4357" max="4357" width="0" style="1" hidden="1" customWidth="1"/>
    <col min="4358" max="4592" width="9.140625" style="1"/>
    <col min="4593" max="4593" width="8.140625" style="1" customWidth="1"/>
    <col min="4594" max="4594" width="5.28515625" style="1" customWidth="1"/>
    <col min="4595" max="4595" width="13.140625" style="1" customWidth="1"/>
    <col min="4596" max="4596" width="6.85546875" style="1" customWidth="1"/>
    <col min="4597" max="4597" width="5.5703125" style="1" customWidth="1"/>
    <col min="4598" max="4598" width="45.7109375" style="1" customWidth="1"/>
    <col min="4599" max="4603" width="0" style="1" hidden="1" customWidth="1"/>
    <col min="4604" max="4604" width="19.85546875" style="1" customWidth="1"/>
    <col min="4605" max="4610" width="0" style="1" hidden="1" customWidth="1"/>
    <col min="4611" max="4611" width="16.7109375" style="1" customWidth="1"/>
    <col min="4612" max="4612" width="18" style="1" customWidth="1"/>
    <col min="4613" max="4613" width="0" style="1" hidden="1" customWidth="1"/>
    <col min="4614" max="4848" width="9.140625" style="1"/>
    <col min="4849" max="4849" width="8.140625" style="1" customWidth="1"/>
    <col min="4850" max="4850" width="5.28515625" style="1" customWidth="1"/>
    <col min="4851" max="4851" width="13.140625" style="1" customWidth="1"/>
    <col min="4852" max="4852" width="6.85546875" style="1" customWidth="1"/>
    <col min="4853" max="4853" width="5.5703125" style="1" customWidth="1"/>
    <col min="4854" max="4854" width="45.7109375" style="1" customWidth="1"/>
    <col min="4855" max="4859" width="0" style="1" hidden="1" customWidth="1"/>
    <col min="4860" max="4860" width="19.85546875" style="1" customWidth="1"/>
    <col min="4861" max="4866" width="0" style="1" hidden="1" customWidth="1"/>
    <col min="4867" max="4867" width="16.7109375" style="1" customWidth="1"/>
    <col min="4868" max="4868" width="18" style="1" customWidth="1"/>
    <col min="4869" max="4869" width="0" style="1" hidden="1" customWidth="1"/>
    <col min="4870" max="5104" width="9.140625" style="1"/>
    <col min="5105" max="5105" width="8.140625" style="1" customWidth="1"/>
    <col min="5106" max="5106" width="5.28515625" style="1" customWidth="1"/>
    <col min="5107" max="5107" width="13.140625" style="1" customWidth="1"/>
    <col min="5108" max="5108" width="6.85546875" style="1" customWidth="1"/>
    <col min="5109" max="5109" width="5.5703125" style="1" customWidth="1"/>
    <col min="5110" max="5110" width="45.7109375" style="1" customWidth="1"/>
    <col min="5111" max="5115" width="0" style="1" hidden="1" customWidth="1"/>
    <col min="5116" max="5116" width="19.85546875" style="1" customWidth="1"/>
    <col min="5117" max="5122" width="0" style="1" hidden="1" customWidth="1"/>
    <col min="5123" max="5123" width="16.7109375" style="1" customWidth="1"/>
    <col min="5124" max="5124" width="18" style="1" customWidth="1"/>
    <col min="5125" max="5125" width="0" style="1" hidden="1" customWidth="1"/>
    <col min="5126" max="5360" width="9.140625" style="1"/>
    <col min="5361" max="5361" width="8.140625" style="1" customWidth="1"/>
    <col min="5362" max="5362" width="5.28515625" style="1" customWidth="1"/>
    <col min="5363" max="5363" width="13.140625" style="1" customWidth="1"/>
    <col min="5364" max="5364" width="6.85546875" style="1" customWidth="1"/>
    <col min="5365" max="5365" width="5.5703125" style="1" customWidth="1"/>
    <col min="5366" max="5366" width="45.7109375" style="1" customWidth="1"/>
    <col min="5367" max="5371" width="0" style="1" hidden="1" customWidth="1"/>
    <col min="5372" max="5372" width="19.85546875" style="1" customWidth="1"/>
    <col min="5373" max="5378" width="0" style="1" hidden="1" customWidth="1"/>
    <col min="5379" max="5379" width="16.7109375" style="1" customWidth="1"/>
    <col min="5380" max="5380" width="18" style="1" customWidth="1"/>
    <col min="5381" max="5381" width="0" style="1" hidden="1" customWidth="1"/>
    <col min="5382" max="5616" width="9.140625" style="1"/>
    <col min="5617" max="5617" width="8.140625" style="1" customWidth="1"/>
    <col min="5618" max="5618" width="5.28515625" style="1" customWidth="1"/>
    <col min="5619" max="5619" width="13.140625" style="1" customWidth="1"/>
    <col min="5620" max="5620" width="6.85546875" style="1" customWidth="1"/>
    <col min="5621" max="5621" width="5.5703125" style="1" customWidth="1"/>
    <col min="5622" max="5622" width="45.7109375" style="1" customWidth="1"/>
    <col min="5623" max="5627" width="0" style="1" hidden="1" customWidth="1"/>
    <col min="5628" max="5628" width="19.85546875" style="1" customWidth="1"/>
    <col min="5629" max="5634" width="0" style="1" hidden="1" customWidth="1"/>
    <col min="5635" max="5635" width="16.7109375" style="1" customWidth="1"/>
    <col min="5636" max="5636" width="18" style="1" customWidth="1"/>
    <col min="5637" max="5637" width="0" style="1" hidden="1" customWidth="1"/>
    <col min="5638" max="5872" width="9.140625" style="1"/>
    <col min="5873" max="5873" width="8.140625" style="1" customWidth="1"/>
    <col min="5874" max="5874" width="5.28515625" style="1" customWidth="1"/>
    <col min="5875" max="5875" width="13.140625" style="1" customWidth="1"/>
    <col min="5876" max="5876" width="6.85546875" style="1" customWidth="1"/>
    <col min="5877" max="5877" width="5.5703125" style="1" customWidth="1"/>
    <col min="5878" max="5878" width="45.7109375" style="1" customWidth="1"/>
    <col min="5879" max="5883" width="0" style="1" hidden="1" customWidth="1"/>
    <col min="5884" max="5884" width="19.85546875" style="1" customWidth="1"/>
    <col min="5885" max="5890" width="0" style="1" hidden="1" customWidth="1"/>
    <col min="5891" max="5891" width="16.7109375" style="1" customWidth="1"/>
    <col min="5892" max="5892" width="18" style="1" customWidth="1"/>
    <col min="5893" max="5893" width="0" style="1" hidden="1" customWidth="1"/>
    <col min="5894" max="6128" width="9.140625" style="1"/>
    <col min="6129" max="6129" width="8.140625" style="1" customWidth="1"/>
    <col min="6130" max="6130" width="5.28515625" style="1" customWidth="1"/>
    <col min="6131" max="6131" width="13.140625" style="1" customWidth="1"/>
    <col min="6132" max="6132" width="6.85546875" style="1" customWidth="1"/>
    <col min="6133" max="6133" width="5.5703125" style="1" customWidth="1"/>
    <col min="6134" max="6134" width="45.7109375" style="1" customWidth="1"/>
    <col min="6135" max="6139" width="0" style="1" hidden="1" customWidth="1"/>
    <col min="6140" max="6140" width="19.85546875" style="1" customWidth="1"/>
    <col min="6141" max="6146" width="0" style="1" hidden="1" customWidth="1"/>
    <col min="6147" max="6147" width="16.7109375" style="1" customWidth="1"/>
    <col min="6148" max="6148" width="18" style="1" customWidth="1"/>
    <col min="6149" max="6149" width="0" style="1" hidden="1" customWidth="1"/>
    <col min="6150" max="6384" width="9.140625" style="1"/>
    <col min="6385" max="6385" width="8.140625" style="1" customWidth="1"/>
    <col min="6386" max="6386" width="5.28515625" style="1" customWidth="1"/>
    <col min="6387" max="6387" width="13.140625" style="1" customWidth="1"/>
    <col min="6388" max="6388" width="6.85546875" style="1" customWidth="1"/>
    <col min="6389" max="6389" width="5.5703125" style="1" customWidth="1"/>
    <col min="6390" max="6390" width="45.7109375" style="1" customWidth="1"/>
    <col min="6391" max="6395" width="0" style="1" hidden="1" customWidth="1"/>
    <col min="6396" max="6396" width="19.85546875" style="1" customWidth="1"/>
    <col min="6397" max="6402" width="0" style="1" hidden="1" customWidth="1"/>
    <col min="6403" max="6403" width="16.7109375" style="1" customWidth="1"/>
    <col min="6404" max="6404" width="18" style="1" customWidth="1"/>
    <col min="6405" max="6405" width="0" style="1" hidden="1" customWidth="1"/>
    <col min="6406" max="6640" width="9.140625" style="1"/>
    <col min="6641" max="6641" width="8.140625" style="1" customWidth="1"/>
    <col min="6642" max="6642" width="5.28515625" style="1" customWidth="1"/>
    <col min="6643" max="6643" width="13.140625" style="1" customWidth="1"/>
    <col min="6644" max="6644" width="6.85546875" style="1" customWidth="1"/>
    <col min="6645" max="6645" width="5.5703125" style="1" customWidth="1"/>
    <col min="6646" max="6646" width="45.7109375" style="1" customWidth="1"/>
    <col min="6647" max="6651" width="0" style="1" hidden="1" customWidth="1"/>
    <col min="6652" max="6652" width="19.85546875" style="1" customWidth="1"/>
    <col min="6653" max="6658" width="0" style="1" hidden="1" customWidth="1"/>
    <col min="6659" max="6659" width="16.7109375" style="1" customWidth="1"/>
    <col min="6660" max="6660" width="18" style="1" customWidth="1"/>
    <col min="6661" max="6661" width="0" style="1" hidden="1" customWidth="1"/>
    <col min="6662" max="6896" width="9.140625" style="1"/>
    <col min="6897" max="6897" width="8.140625" style="1" customWidth="1"/>
    <col min="6898" max="6898" width="5.28515625" style="1" customWidth="1"/>
    <col min="6899" max="6899" width="13.140625" style="1" customWidth="1"/>
    <col min="6900" max="6900" width="6.85546875" style="1" customWidth="1"/>
    <col min="6901" max="6901" width="5.5703125" style="1" customWidth="1"/>
    <col min="6902" max="6902" width="45.7109375" style="1" customWidth="1"/>
    <col min="6903" max="6907" width="0" style="1" hidden="1" customWidth="1"/>
    <col min="6908" max="6908" width="19.85546875" style="1" customWidth="1"/>
    <col min="6909" max="6914" width="0" style="1" hidden="1" customWidth="1"/>
    <col min="6915" max="6915" width="16.7109375" style="1" customWidth="1"/>
    <col min="6916" max="6916" width="18" style="1" customWidth="1"/>
    <col min="6917" max="6917" width="0" style="1" hidden="1" customWidth="1"/>
    <col min="6918" max="7152" width="9.140625" style="1"/>
    <col min="7153" max="7153" width="8.140625" style="1" customWidth="1"/>
    <col min="7154" max="7154" width="5.28515625" style="1" customWidth="1"/>
    <col min="7155" max="7155" width="13.140625" style="1" customWidth="1"/>
    <col min="7156" max="7156" width="6.85546875" style="1" customWidth="1"/>
    <col min="7157" max="7157" width="5.5703125" style="1" customWidth="1"/>
    <col min="7158" max="7158" width="45.7109375" style="1" customWidth="1"/>
    <col min="7159" max="7163" width="0" style="1" hidden="1" customWidth="1"/>
    <col min="7164" max="7164" width="19.85546875" style="1" customWidth="1"/>
    <col min="7165" max="7170" width="0" style="1" hidden="1" customWidth="1"/>
    <col min="7171" max="7171" width="16.7109375" style="1" customWidth="1"/>
    <col min="7172" max="7172" width="18" style="1" customWidth="1"/>
    <col min="7173" max="7173" width="0" style="1" hidden="1" customWidth="1"/>
    <col min="7174" max="7408" width="9.140625" style="1"/>
    <col min="7409" max="7409" width="8.140625" style="1" customWidth="1"/>
    <col min="7410" max="7410" width="5.28515625" style="1" customWidth="1"/>
    <col min="7411" max="7411" width="13.140625" style="1" customWidth="1"/>
    <col min="7412" max="7412" width="6.85546875" style="1" customWidth="1"/>
    <col min="7413" max="7413" width="5.5703125" style="1" customWidth="1"/>
    <col min="7414" max="7414" width="45.7109375" style="1" customWidth="1"/>
    <col min="7415" max="7419" width="0" style="1" hidden="1" customWidth="1"/>
    <col min="7420" max="7420" width="19.85546875" style="1" customWidth="1"/>
    <col min="7421" max="7426" width="0" style="1" hidden="1" customWidth="1"/>
    <col min="7427" max="7427" width="16.7109375" style="1" customWidth="1"/>
    <col min="7428" max="7428" width="18" style="1" customWidth="1"/>
    <col min="7429" max="7429" width="0" style="1" hidden="1" customWidth="1"/>
    <col min="7430" max="7664" width="9.140625" style="1"/>
    <col min="7665" max="7665" width="8.140625" style="1" customWidth="1"/>
    <col min="7666" max="7666" width="5.28515625" style="1" customWidth="1"/>
    <col min="7667" max="7667" width="13.140625" style="1" customWidth="1"/>
    <col min="7668" max="7668" width="6.85546875" style="1" customWidth="1"/>
    <col min="7669" max="7669" width="5.5703125" style="1" customWidth="1"/>
    <col min="7670" max="7670" width="45.7109375" style="1" customWidth="1"/>
    <col min="7671" max="7675" width="0" style="1" hidden="1" customWidth="1"/>
    <col min="7676" max="7676" width="19.85546875" style="1" customWidth="1"/>
    <col min="7677" max="7682" width="0" style="1" hidden="1" customWidth="1"/>
    <col min="7683" max="7683" width="16.7109375" style="1" customWidth="1"/>
    <col min="7684" max="7684" width="18" style="1" customWidth="1"/>
    <col min="7685" max="7685" width="0" style="1" hidden="1" customWidth="1"/>
    <col min="7686" max="7920" width="9.140625" style="1"/>
    <col min="7921" max="7921" width="8.140625" style="1" customWidth="1"/>
    <col min="7922" max="7922" width="5.28515625" style="1" customWidth="1"/>
    <col min="7923" max="7923" width="13.140625" style="1" customWidth="1"/>
    <col min="7924" max="7924" width="6.85546875" style="1" customWidth="1"/>
    <col min="7925" max="7925" width="5.5703125" style="1" customWidth="1"/>
    <col min="7926" max="7926" width="45.7109375" style="1" customWidth="1"/>
    <col min="7927" max="7931" width="0" style="1" hidden="1" customWidth="1"/>
    <col min="7932" max="7932" width="19.85546875" style="1" customWidth="1"/>
    <col min="7933" max="7938" width="0" style="1" hidden="1" customWidth="1"/>
    <col min="7939" max="7939" width="16.7109375" style="1" customWidth="1"/>
    <col min="7940" max="7940" width="18" style="1" customWidth="1"/>
    <col min="7941" max="7941" width="0" style="1" hidden="1" customWidth="1"/>
    <col min="7942" max="8176" width="9.140625" style="1"/>
    <col min="8177" max="8177" width="8.140625" style="1" customWidth="1"/>
    <col min="8178" max="8178" width="5.28515625" style="1" customWidth="1"/>
    <col min="8179" max="8179" width="13.140625" style="1" customWidth="1"/>
    <col min="8180" max="8180" width="6.85546875" style="1" customWidth="1"/>
    <col min="8181" max="8181" width="5.5703125" style="1" customWidth="1"/>
    <col min="8182" max="8182" width="45.7109375" style="1" customWidth="1"/>
    <col min="8183" max="8187" width="0" style="1" hidden="1" customWidth="1"/>
    <col min="8188" max="8188" width="19.85546875" style="1" customWidth="1"/>
    <col min="8189" max="8194" width="0" style="1" hidden="1" customWidth="1"/>
    <col min="8195" max="8195" width="16.7109375" style="1" customWidth="1"/>
    <col min="8196" max="8196" width="18" style="1" customWidth="1"/>
    <col min="8197" max="8197" width="0" style="1" hidden="1" customWidth="1"/>
    <col min="8198" max="8432" width="9.140625" style="1"/>
    <col min="8433" max="8433" width="8.140625" style="1" customWidth="1"/>
    <col min="8434" max="8434" width="5.28515625" style="1" customWidth="1"/>
    <col min="8435" max="8435" width="13.140625" style="1" customWidth="1"/>
    <col min="8436" max="8436" width="6.85546875" style="1" customWidth="1"/>
    <col min="8437" max="8437" width="5.5703125" style="1" customWidth="1"/>
    <col min="8438" max="8438" width="45.7109375" style="1" customWidth="1"/>
    <col min="8439" max="8443" width="0" style="1" hidden="1" customWidth="1"/>
    <col min="8444" max="8444" width="19.85546875" style="1" customWidth="1"/>
    <col min="8445" max="8450" width="0" style="1" hidden="1" customWidth="1"/>
    <col min="8451" max="8451" width="16.7109375" style="1" customWidth="1"/>
    <col min="8452" max="8452" width="18" style="1" customWidth="1"/>
    <col min="8453" max="8453" width="0" style="1" hidden="1" customWidth="1"/>
    <col min="8454" max="8688" width="9.140625" style="1"/>
    <col min="8689" max="8689" width="8.140625" style="1" customWidth="1"/>
    <col min="8690" max="8690" width="5.28515625" style="1" customWidth="1"/>
    <col min="8691" max="8691" width="13.140625" style="1" customWidth="1"/>
    <col min="8692" max="8692" width="6.85546875" style="1" customWidth="1"/>
    <col min="8693" max="8693" width="5.5703125" style="1" customWidth="1"/>
    <col min="8694" max="8694" width="45.7109375" style="1" customWidth="1"/>
    <col min="8695" max="8699" width="0" style="1" hidden="1" customWidth="1"/>
    <col min="8700" max="8700" width="19.85546875" style="1" customWidth="1"/>
    <col min="8701" max="8706" width="0" style="1" hidden="1" customWidth="1"/>
    <col min="8707" max="8707" width="16.7109375" style="1" customWidth="1"/>
    <col min="8708" max="8708" width="18" style="1" customWidth="1"/>
    <col min="8709" max="8709" width="0" style="1" hidden="1" customWidth="1"/>
    <col min="8710" max="8944" width="9.140625" style="1"/>
    <col min="8945" max="8945" width="8.140625" style="1" customWidth="1"/>
    <col min="8946" max="8946" width="5.28515625" style="1" customWidth="1"/>
    <col min="8947" max="8947" width="13.140625" style="1" customWidth="1"/>
    <col min="8948" max="8948" width="6.85546875" style="1" customWidth="1"/>
    <col min="8949" max="8949" width="5.5703125" style="1" customWidth="1"/>
    <col min="8950" max="8950" width="45.7109375" style="1" customWidth="1"/>
    <col min="8951" max="8955" width="0" style="1" hidden="1" customWidth="1"/>
    <col min="8956" max="8956" width="19.85546875" style="1" customWidth="1"/>
    <col min="8957" max="8962" width="0" style="1" hidden="1" customWidth="1"/>
    <col min="8963" max="8963" width="16.7109375" style="1" customWidth="1"/>
    <col min="8964" max="8964" width="18" style="1" customWidth="1"/>
    <col min="8965" max="8965" width="0" style="1" hidden="1" customWidth="1"/>
    <col min="8966" max="9200" width="9.140625" style="1"/>
    <col min="9201" max="9201" width="8.140625" style="1" customWidth="1"/>
    <col min="9202" max="9202" width="5.28515625" style="1" customWidth="1"/>
    <col min="9203" max="9203" width="13.140625" style="1" customWidth="1"/>
    <col min="9204" max="9204" width="6.85546875" style="1" customWidth="1"/>
    <col min="9205" max="9205" width="5.5703125" style="1" customWidth="1"/>
    <col min="9206" max="9206" width="45.7109375" style="1" customWidth="1"/>
    <col min="9207" max="9211" width="0" style="1" hidden="1" customWidth="1"/>
    <col min="9212" max="9212" width="19.85546875" style="1" customWidth="1"/>
    <col min="9213" max="9218" width="0" style="1" hidden="1" customWidth="1"/>
    <col min="9219" max="9219" width="16.7109375" style="1" customWidth="1"/>
    <col min="9220" max="9220" width="18" style="1" customWidth="1"/>
    <col min="9221" max="9221" width="0" style="1" hidden="1" customWidth="1"/>
    <col min="9222" max="9456" width="9.140625" style="1"/>
    <col min="9457" max="9457" width="8.140625" style="1" customWidth="1"/>
    <col min="9458" max="9458" width="5.28515625" style="1" customWidth="1"/>
    <col min="9459" max="9459" width="13.140625" style="1" customWidth="1"/>
    <col min="9460" max="9460" width="6.85546875" style="1" customWidth="1"/>
    <col min="9461" max="9461" width="5.5703125" style="1" customWidth="1"/>
    <col min="9462" max="9462" width="45.7109375" style="1" customWidth="1"/>
    <col min="9463" max="9467" width="0" style="1" hidden="1" customWidth="1"/>
    <col min="9468" max="9468" width="19.85546875" style="1" customWidth="1"/>
    <col min="9469" max="9474" width="0" style="1" hidden="1" customWidth="1"/>
    <col min="9475" max="9475" width="16.7109375" style="1" customWidth="1"/>
    <col min="9476" max="9476" width="18" style="1" customWidth="1"/>
    <col min="9477" max="9477" width="0" style="1" hidden="1" customWidth="1"/>
    <col min="9478" max="9712" width="9.140625" style="1"/>
    <col min="9713" max="9713" width="8.140625" style="1" customWidth="1"/>
    <col min="9714" max="9714" width="5.28515625" style="1" customWidth="1"/>
    <col min="9715" max="9715" width="13.140625" style="1" customWidth="1"/>
    <col min="9716" max="9716" width="6.85546875" style="1" customWidth="1"/>
    <col min="9717" max="9717" width="5.5703125" style="1" customWidth="1"/>
    <col min="9718" max="9718" width="45.7109375" style="1" customWidth="1"/>
    <col min="9719" max="9723" width="0" style="1" hidden="1" customWidth="1"/>
    <col min="9724" max="9724" width="19.85546875" style="1" customWidth="1"/>
    <col min="9725" max="9730" width="0" style="1" hidden="1" customWidth="1"/>
    <col min="9731" max="9731" width="16.7109375" style="1" customWidth="1"/>
    <col min="9732" max="9732" width="18" style="1" customWidth="1"/>
    <col min="9733" max="9733" width="0" style="1" hidden="1" customWidth="1"/>
    <col min="9734" max="9968" width="9.140625" style="1"/>
    <col min="9969" max="9969" width="8.140625" style="1" customWidth="1"/>
    <col min="9970" max="9970" width="5.28515625" style="1" customWidth="1"/>
    <col min="9971" max="9971" width="13.140625" style="1" customWidth="1"/>
    <col min="9972" max="9972" width="6.85546875" style="1" customWidth="1"/>
    <col min="9973" max="9973" width="5.5703125" style="1" customWidth="1"/>
    <col min="9974" max="9974" width="45.7109375" style="1" customWidth="1"/>
    <col min="9975" max="9979" width="0" style="1" hidden="1" customWidth="1"/>
    <col min="9980" max="9980" width="19.85546875" style="1" customWidth="1"/>
    <col min="9981" max="9986" width="0" style="1" hidden="1" customWidth="1"/>
    <col min="9987" max="9987" width="16.7109375" style="1" customWidth="1"/>
    <col min="9988" max="9988" width="18" style="1" customWidth="1"/>
    <col min="9989" max="9989" width="0" style="1" hidden="1" customWidth="1"/>
    <col min="9990" max="10224" width="9.140625" style="1"/>
    <col min="10225" max="10225" width="8.140625" style="1" customWidth="1"/>
    <col min="10226" max="10226" width="5.28515625" style="1" customWidth="1"/>
    <col min="10227" max="10227" width="13.140625" style="1" customWidth="1"/>
    <col min="10228" max="10228" width="6.85546875" style="1" customWidth="1"/>
    <col min="10229" max="10229" width="5.5703125" style="1" customWidth="1"/>
    <col min="10230" max="10230" width="45.7109375" style="1" customWidth="1"/>
    <col min="10231" max="10235" width="0" style="1" hidden="1" customWidth="1"/>
    <col min="10236" max="10236" width="19.85546875" style="1" customWidth="1"/>
    <col min="10237" max="10242" width="0" style="1" hidden="1" customWidth="1"/>
    <col min="10243" max="10243" width="16.7109375" style="1" customWidth="1"/>
    <col min="10244" max="10244" width="18" style="1" customWidth="1"/>
    <col min="10245" max="10245" width="0" style="1" hidden="1" customWidth="1"/>
    <col min="10246" max="10480" width="9.140625" style="1"/>
    <col min="10481" max="10481" width="8.140625" style="1" customWidth="1"/>
    <col min="10482" max="10482" width="5.28515625" style="1" customWidth="1"/>
    <col min="10483" max="10483" width="13.140625" style="1" customWidth="1"/>
    <col min="10484" max="10484" width="6.85546875" style="1" customWidth="1"/>
    <col min="10485" max="10485" width="5.5703125" style="1" customWidth="1"/>
    <col min="10486" max="10486" width="45.7109375" style="1" customWidth="1"/>
    <col min="10487" max="10491" width="0" style="1" hidden="1" customWidth="1"/>
    <col min="10492" max="10492" width="19.85546875" style="1" customWidth="1"/>
    <col min="10493" max="10498" width="0" style="1" hidden="1" customWidth="1"/>
    <col min="10499" max="10499" width="16.7109375" style="1" customWidth="1"/>
    <col min="10500" max="10500" width="18" style="1" customWidth="1"/>
    <col min="10501" max="10501" width="0" style="1" hidden="1" customWidth="1"/>
    <col min="10502" max="10736" width="9.140625" style="1"/>
    <col min="10737" max="10737" width="8.140625" style="1" customWidth="1"/>
    <col min="10738" max="10738" width="5.28515625" style="1" customWidth="1"/>
    <col min="10739" max="10739" width="13.140625" style="1" customWidth="1"/>
    <col min="10740" max="10740" width="6.85546875" style="1" customWidth="1"/>
    <col min="10741" max="10741" width="5.5703125" style="1" customWidth="1"/>
    <col min="10742" max="10742" width="45.7109375" style="1" customWidth="1"/>
    <col min="10743" max="10747" width="0" style="1" hidden="1" customWidth="1"/>
    <col min="10748" max="10748" width="19.85546875" style="1" customWidth="1"/>
    <col min="10749" max="10754" width="0" style="1" hidden="1" customWidth="1"/>
    <col min="10755" max="10755" width="16.7109375" style="1" customWidth="1"/>
    <col min="10756" max="10756" width="18" style="1" customWidth="1"/>
    <col min="10757" max="10757" width="0" style="1" hidden="1" customWidth="1"/>
    <col min="10758" max="10992" width="9.140625" style="1"/>
    <col min="10993" max="10993" width="8.140625" style="1" customWidth="1"/>
    <col min="10994" max="10994" width="5.28515625" style="1" customWidth="1"/>
    <col min="10995" max="10995" width="13.140625" style="1" customWidth="1"/>
    <col min="10996" max="10996" width="6.85546875" style="1" customWidth="1"/>
    <col min="10997" max="10997" width="5.5703125" style="1" customWidth="1"/>
    <col min="10998" max="10998" width="45.7109375" style="1" customWidth="1"/>
    <col min="10999" max="11003" width="0" style="1" hidden="1" customWidth="1"/>
    <col min="11004" max="11004" width="19.85546875" style="1" customWidth="1"/>
    <col min="11005" max="11010" width="0" style="1" hidden="1" customWidth="1"/>
    <col min="11011" max="11011" width="16.7109375" style="1" customWidth="1"/>
    <col min="11012" max="11012" width="18" style="1" customWidth="1"/>
    <col min="11013" max="11013" width="0" style="1" hidden="1" customWidth="1"/>
    <col min="11014" max="11248" width="9.140625" style="1"/>
    <col min="11249" max="11249" width="8.140625" style="1" customWidth="1"/>
    <col min="11250" max="11250" width="5.28515625" style="1" customWidth="1"/>
    <col min="11251" max="11251" width="13.140625" style="1" customWidth="1"/>
    <col min="11252" max="11252" width="6.85546875" style="1" customWidth="1"/>
    <col min="11253" max="11253" width="5.5703125" style="1" customWidth="1"/>
    <col min="11254" max="11254" width="45.7109375" style="1" customWidth="1"/>
    <col min="11255" max="11259" width="0" style="1" hidden="1" customWidth="1"/>
    <col min="11260" max="11260" width="19.85546875" style="1" customWidth="1"/>
    <col min="11261" max="11266" width="0" style="1" hidden="1" customWidth="1"/>
    <col min="11267" max="11267" width="16.7109375" style="1" customWidth="1"/>
    <col min="11268" max="11268" width="18" style="1" customWidth="1"/>
    <col min="11269" max="11269" width="0" style="1" hidden="1" customWidth="1"/>
    <col min="11270" max="11504" width="9.140625" style="1"/>
    <col min="11505" max="11505" width="8.140625" style="1" customWidth="1"/>
    <col min="11506" max="11506" width="5.28515625" style="1" customWidth="1"/>
    <col min="11507" max="11507" width="13.140625" style="1" customWidth="1"/>
    <col min="11508" max="11508" width="6.85546875" style="1" customWidth="1"/>
    <col min="11509" max="11509" width="5.5703125" style="1" customWidth="1"/>
    <col min="11510" max="11510" width="45.7109375" style="1" customWidth="1"/>
    <col min="11511" max="11515" width="0" style="1" hidden="1" customWidth="1"/>
    <col min="11516" max="11516" width="19.85546875" style="1" customWidth="1"/>
    <col min="11517" max="11522" width="0" style="1" hidden="1" customWidth="1"/>
    <col min="11523" max="11523" width="16.7109375" style="1" customWidth="1"/>
    <col min="11524" max="11524" width="18" style="1" customWidth="1"/>
    <col min="11525" max="11525" width="0" style="1" hidden="1" customWidth="1"/>
    <col min="11526" max="11760" width="9.140625" style="1"/>
    <col min="11761" max="11761" width="8.140625" style="1" customWidth="1"/>
    <col min="11762" max="11762" width="5.28515625" style="1" customWidth="1"/>
    <col min="11763" max="11763" width="13.140625" style="1" customWidth="1"/>
    <col min="11764" max="11764" width="6.85546875" style="1" customWidth="1"/>
    <col min="11765" max="11765" width="5.5703125" style="1" customWidth="1"/>
    <col min="11766" max="11766" width="45.7109375" style="1" customWidth="1"/>
    <col min="11767" max="11771" width="0" style="1" hidden="1" customWidth="1"/>
    <col min="11772" max="11772" width="19.85546875" style="1" customWidth="1"/>
    <col min="11773" max="11778" width="0" style="1" hidden="1" customWidth="1"/>
    <col min="11779" max="11779" width="16.7109375" style="1" customWidth="1"/>
    <col min="11780" max="11780" width="18" style="1" customWidth="1"/>
    <col min="11781" max="11781" width="0" style="1" hidden="1" customWidth="1"/>
    <col min="11782" max="12016" width="9.140625" style="1"/>
    <col min="12017" max="12017" width="8.140625" style="1" customWidth="1"/>
    <col min="12018" max="12018" width="5.28515625" style="1" customWidth="1"/>
    <col min="12019" max="12019" width="13.140625" style="1" customWidth="1"/>
    <col min="12020" max="12020" width="6.85546875" style="1" customWidth="1"/>
    <col min="12021" max="12021" width="5.5703125" style="1" customWidth="1"/>
    <col min="12022" max="12022" width="45.7109375" style="1" customWidth="1"/>
    <col min="12023" max="12027" width="0" style="1" hidden="1" customWidth="1"/>
    <col min="12028" max="12028" width="19.85546875" style="1" customWidth="1"/>
    <col min="12029" max="12034" width="0" style="1" hidden="1" customWidth="1"/>
    <col min="12035" max="12035" width="16.7109375" style="1" customWidth="1"/>
    <col min="12036" max="12036" width="18" style="1" customWidth="1"/>
    <col min="12037" max="12037" width="0" style="1" hidden="1" customWidth="1"/>
    <col min="12038" max="12272" width="9.140625" style="1"/>
    <col min="12273" max="12273" width="8.140625" style="1" customWidth="1"/>
    <col min="12274" max="12274" width="5.28515625" style="1" customWidth="1"/>
    <col min="12275" max="12275" width="13.140625" style="1" customWidth="1"/>
    <col min="12276" max="12276" width="6.85546875" style="1" customWidth="1"/>
    <col min="12277" max="12277" width="5.5703125" style="1" customWidth="1"/>
    <col min="12278" max="12278" width="45.7109375" style="1" customWidth="1"/>
    <col min="12279" max="12283" width="0" style="1" hidden="1" customWidth="1"/>
    <col min="12284" max="12284" width="19.85546875" style="1" customWidth="1"/>
    <col min="12285" max="12290" width="0" style="1" hidden="1" customWidth="1"/>
    <col min="12291" max="12291" width="16.7109375" style="1" customWidth="1"/>
    <col min="12292" max="12292" width="18" style="1" customWidth="1"/>
    <col min="12293" max="12293" width="0" style="1" hidden="1" customWidth="1"/>
    <col min="12294" max="12528" width="9.140625" style="1"/>
    <col min="12529" max="12529" width="8.140625" style="1" customWidth="1"/>
    <col min="12530" max="12530" width="5.28515625" style="1" customWidth="1"/>
    <col min="12531" max="12531" width="13.140625" style="1" customWidth="1"/>
    <col min="12532" max="12532" width="6.85546875" style="1" customWidth="1"/>
    <col min="12533" max="12533" width="5.5703125" style="1" customWidth="1"/>
    <col min="12534" max="12534" width="45.7109375" style="1" customWidth="1"/>
    <col min="12535" max="12539" width="0" style="1" hidden="1" customWidth="1"/>
    <col min="12540" max="12540" width="19.85546875" style="1" customWidth="1"/>
    <col min="12541" max="12546" width="0" style="1" hidden="1" customWidth="1"/>
    <col min="12547" max="12547" width="16.7109375" style="1" customWidth="1"/>
    <col min="12548" max="12548" width="18" style="1" customWidth="1"/>
    <col min="12549" max="12549" width="0" style="1" hidden="1" customWidth="1"/>
    <col min="12550" max="12784" width="9.140625" style="1"/>
    <col min="12785" max="12785" width="8.140625" style="1" customWidth="1"/>
    <col min="12786" max="12786" width="5.28515625" style="1" customWidth="1"/>
    <col min="12787" max="12787" width="13.140625" style="1" customWidth="1"/>
    <col min="12788" max="12788" width="6.85546875" style="1" customWidth="1"/>
    <col min="12789" max="12789" width="5.5703125" style="1" customWidth="1"/>
    <col min="12790" max="12790" width="45.7109375" style="1" customWidth="1"/>
    <col min="12791" max="12795" width="0" style="1" hidden="1" customWidth="1"/>
    <col min="12796" max="12796" width="19.85546875" style="1" customWidth="1"/>
    <col min="12797" max="12802" width="0" style="1" hidden="1" customWidth="1"/>
    <col min="12803" max="12803" width="16.7109375" style="1" customWidth="1"/>
    <col min="12804" max="12804" width="18" style="1" customWidth="1"/>
    <col min="12805" max="12805" width="0" style="1" hidden="1" customWidth="1"/>
    <col min="12806" max="13040" width="9.140625" style="1"/>
    <col min="13041" max="13041" width="8.140625" style="1" customWidth="1"/>
    <col min="13042" max="13042" width="5.28515625" style="1" customWidth="1"/>
    <col min="13043" max="13043" width="13.140625" style="1" customWidth="1"/>
    <col min="13044" max="13044" width="6.85546875" style="1" customWidth="1"/>
    <col min="13045" max="13045" width="5.5703125" style="1" customWidth="1"/>
    <col min="13046" max="13046" width="45.7109375" style="1" customWidth="1"/>
    <col min="13047" max="13051" width="0" style="1" hidden="1" customWidth="1"/>
    <col min="13052" max="13052" width="19.85546875" style="1" customWidth="1"/>
    <col min="13053" max="13058" width="0" style="1" hidden="1" customWidth="1"/>
    <col min="13059" max="13059" width="16.7109375" style="1" customWidth="1"/>
    <col min="13060" max="13060" width="18" style="1" customWidth="1"/>
    <col min="13061" max="13061" width="0" style="1" hidden="1" customWidth="1"/>
    <col min="13062" max="13296" width="9.140625" style="1"/>
    <col min="13297" max="13297" width="8.140625" style="1" customWidth="1"/>
    <col min="13298" max="13298" width="5.28515625" style="1" customWidth="1"/>
    <col min="13299" max="13299" width="13.140625" style="1" customWidth="1"/>
    <col min="13300" max="13300" width="6.85546875" style="1" customWidth="1"/>
    <col min="13301" max="13301" width="5.5703125" style="1" customWidth="1"/>
    <col min="13302" max="13302" width="45.7109375" style="1" customWidth="1"/>
    <col min="13303" max="13307" width="0" style="1" hidden="1" customWidth="1"/>
    <col min="13308" max="13308" width="19.85546875" style="1" customWidth="1"/>
    <col min="13309" max="13314" width="0" style="1" hidden="1" customWidth="1"/>
    <col min="13315" max="13315" width="16.7109375" style="1" customWidth="1"/>
    <col min="13316" max="13316" width="18" style="1" customWidth="1"/>
    <col min="13317" max="13317" width="0" style="1" hidden="1" customWidth="1"/>
    <col min="13318" max="13552" width="9.140625" style="1"/>
    <col min="13553" max="13553" width="8.140625" style="1" customWidth="1"/>
    <col min="13554" max="13554" width="5.28515625" style="1" customWidth="1"/>
    <col min="13555" max="13555" width="13.140625" style="1" customWidth="1"/>
    <col min="13556" max="13556" width="6.85546875" style="1" customWidth="1"/>
    <col min="13557" max="13557" width="5.5703125" style="1" customWidth="1"/>
    <col min="13558" max="13558" width="45.7109375" style="1" customWidth="1"/>
    <col min="13559" max="13563" width="0" style="1" hidden="1" customWidth="1"/>
    <col min="13564" max="13564" width="19.85546875" style="1" customWidth="1"/>
    <col min="13565" max="13570" width="0" style="1" hidden="1" customWidth="1"/>
    <col min="13571" max="13571" width="16.7109375" style="1" customWidth="1"/>
    <col min="13572" max="13572" width="18" style="1" customWidth="1"/>
    <col min="13573" max="13573" width="0" style="1" hidden="1" customWidth="1"/>
    <col min="13574" max="13808" width="9.140625" style="1"/>
    <col min="13809" max="13809" width="8.140625" style="1" customWidth="1"/>
    <col min="13810" max="13810" width="5.28515625" style="1" customWidth="1"/>
    <col min="13811" max="13811" width="13.140625" style="1" customWidth="1"/>
    <col min="13812" max="13812" width="6.85546875" style="1" customWidth="1"/>
    <col min="13813" max="13813" width="5.5703125" style="1" customWidth="1"/>
    <col min="13814" max="13814" width="45.7109375" style="1" customWidth="1"/>
    <col min="13815" max="13819" width="0" style="1" hidden="1" customWidth="1"/>
    <col min="13820" max="13820" width="19.85546875" style="1" customWidth="1"/>
    <col min="13821" max="13826" width="0" style="1" hidden="1" customWidth="1"/>
    <col min="13827" max="13827" width="16.7109375" style="1" customWidth="1"/>
    <col min="13828" max="13828" width="18" style="1" customWidth="1"/>
    <col min="13829" max="13829" width="0" style="1" hidden="1" customWidth="1"/>
    <col min="13830" max="14064" width="9.140625" style="1"/>
    <col min="14065" max="14065" width="8.140625" style="1" customWidth="1"/>
    <col min="14066" max="14066" width="5.28515625" style="1" customWidth="1"/>
    <col min="14067" max="14067" width="13.140625" style="1" customWidth="1"/>
    <col min="14068" max="14068" width="6.85546875" style="1" customWidth="1"/>
    <col min="14069" max="14069" width="5.5703125" style="1" customWidth="1"/>
    <col min="14070" max="14070" width="45.7109375" style="1" customWidth="1"/>
    <col min="14071" max="14075" width="0" style="1" hidden="1" customWidth="1"/>
    <col min="14076" max="14076" width="19.85546875" style="1" customWidth="1"/>
    <col min="14077" max="14082" width="0" style="1" hidden="1" customWidth="1"/>
    <col min="14083" max="14083" width="16.7109375" style="1" customWidth="1"/>
    <col min="14084" max="14084" width="18" style="1" customWidth="1"/>
    <col min="14085" max="14085" width="0" style="1" hidden="1" customWidth="1"/>
    <col min="14086" max="14320" width="9.140625" style="1"/>
    <col min="14321" max="14321" width="8.140625" style="1" customWidth="1"/>
    <col min="14322" max="14322" width="5.28515625" style="1" customWidth="1"/>
    <col min="14323" max="14323" width="13.140625" style="1" customWidth="1"/>
    <col min="14324" max="14324" width="6.85546875" style="1" customWidth="1"/>
    <col min="14325" max="14325" width="5.5703125" style="1" customWidth="1"/>
    <col min="14326" max="14326" width="45.7109375" style="1" customWidth="1"/>
    <col min="14327" max="14331" width="0" style="1" hidden="1" customWidth="1"/>
    <col min="14332" max="14332" width="19.85546875" style="1" customWidth="1"/>
    <col min="14333" max="14338" width="0" style="1" hidden="1" customWidth="1"/>
    <col min="14339" max="14339" width="16.7109375" style="1" customWidth="1"/>
    <col min="14340" max="14340" width="18" style="1" customWidth="1"/>
    <col min="14341" max="14341" width="0" style="1" hidden="1" customWidth="1"/>
    <col min="14342" max="14576" width="9.140625" style="1"/>
    <col min="14577" max="14577" width="8.140625" style="1" customWidth="1"/>
    <col min="14578" max="14578" width="5.28515625" style="1" customWidth="1"/>
    <col min="14579" max="14579" width="13.140625" style="1" customWidth="1"/>
    <col min="14580" max="14580" width="6.85546875" style="1" customWidth="1"/>
    <col min="14581" max="14581" width="5.5703125" style="1" customWidth="1"/>
    <col min="14582" max="14582" width="45.7109375" style="1" customWidth="1"/>
    <col min="14583" max="14587" width="0" style="1" hidden="1" customWidth="1"/>
    <col min="14588" max="14588" width="19.85546875" style="1" customWidth="1"/>
    <col min="14589" max="14594" width="0" style="1" hidden="1" customWidth="1"/>
    <col min="14595" max="14595" width="16.7109375" style="1" customWidth="1"/>
    <col min="14596" max="14596" width="18" style="1" customWidth="1"/>
    <col min="14597" max="14597" width="0" style="1" hidden="1" customWidth="1"/>
    <col min="14598" max="14832" width="9.140625" style="1"/>
    <col min="14833" max="14833" width="8.140625" style="1" customWidth="1"/>
    <col min="14834" max="14834" width="5.28515625" style="1" customWidth="1"/>
    <col min="14835" max="14835" width="13.140625" style="1" customWidth="1"/>
    <col min="14836" max="14836" width="6.85546875" style="1" customWidth="1"/>
    <col min="14837" max="14837" width="5.5703125" style="1" customWidth="1"/>
    <col min="14838" max="14838" width="45.7109375" style="1" customWidth="1"/>
    <col min="14839" max="14843" width="0" style="1" hidden="1" customWidth="1"/>
    <col min="14844" max="14844" width="19.85546875" style="1" customWidth="1"/>
    <col min="14845" max="14850" width="0" style="1" hidden="1" customWidth="1"/>
    <col min="14851" max="14851" width="16.7109375" style="1" customWidth="1"/>
    <col min="14852" max="14852" width="18" style="1" customWidth="1"/>
    <col min="14853" max="14853" width="0" style="1" hidden="1" customWidth="1"/>
    <col min="14854" max="15088" width="9.140625" style="1"/>
    <col min="15089" max="15089" width="8.140625" style="1" customWidth="1"/>
    <col min="15090" max="15090" width="5.28515625" style="1" customWidth="1"/>
    <col min="15091" max="15091" width="13.140625" style="1" customWidth="1"/>
    <col min="15092" max="15092" width="6.85546875" style="1" customWidth="1"/>
    <col min="15093" max="15093" width="5.5703125" style="1" customWidth="1"/>
    <col min="15094" max="15094" width="45.7109375" style="1" customWidth="1"/>
    <col min="15095" max="15099" width="0" style="1" hidden="1" customWidth="1"/>
    <col min="15100" max="15100" width="19.85546875" style="1" customWidth="1"/>
    <col min="15101" max="15106" width="0" style="1" hidden="1" customWidth="1"/>
    <col min="15107" max="15107" width="16.7109375" style="1" customWidth="1"/>
    <col min="15108" max="15108" width="18" style="1" customWidth="1"/>
    <col min="15109" max="15109" width="0" style="1" hidden="1" customWidth="1"/>
    <col min="15110" max="15344" width="9.140625" style="1"/>
    <col min="15345" max="15345" width="8.140625" style="1" customWidth="1"/>
    <col min="15346" max="15346" width="5.28515625" style="1" customWidth="1"/>
    <col min="15347" max="15347" width="13.140625" style="1" customWidth="1"/>
    <col min="15348" max="15348" width="6.85546875" style="1" customWidth="1"/>
    <col min="15349" max="15349" width="5.5703125" style="1" customWidth="1"/>
    <col min="15350" max="15350" width="45.7109375" style="1" customWidth="1"/>
    <col min="15351" max="15355" width="0" style="1" hidden="1" customWidth="1"/>
    <col min="15356" max="15356" width="19.85546875" style="1" customWidth="1"/>
    <col min="15357" max="15362" width="0" style="1" hidden="1" customWidth="1"/>
    <col min="15363" max="15363" width="16.7109375" style="1" customWidth="1"/>
    <col min="15364" max="15364" width="18" style="1" customWidth="1"/>
    <col min="15365" max="15365" width="0" style="1" hidden="1" customWidth="1"/>
    <col min="15366" max="15600" width="9.140625" style="1"/>
    <col min="15601" max="15601" width="8.140625" style="1" customWidth="1"/>
    <col min="15602" max="15602" width="5.28515625" style="1" customWidth="1"/>
    <col min="15603" max="15603" width="13.140625" style="1" customWidth="1"/>
    <col min="15604" max="15604" width="6.85546875" style="1" customWidth="1"/>
    <col min="15605" max="15605" width="5.5703125" style="1" customWidth="1"/>
    <col min="15606" max="15606" width="45.7109375" style="1" customWidth="1"/>
    <col min="15607" max="15611" width="0" style="1" hidden="1" customWidth="1"/>
    <col min="15612" max="15612" width="19.85546875" style="1" customWidth="1"/>
    <col min="15613" max="15618" width="0" style="1" hidden="1" customWidth="1"/>
    <col min="15619" max="15619" width="16.7109375" style="1" customWidth="1"/>
    <col min="15620" max="15620" width="18" style="1" customWidth="1"/>
    <col min="15621" max="15621" width="0" style="1" hidden="1" customWidth="1"/>
    <col min="15622" max="15856" width="9.140625" style="1"/>
    <col min="15857" max="15857" width="8.140625" style="1" customWidth="1"/>
    <col min="15858" max="15858" width="5.28515625" style="1" customWidth="1"/>
    <col min="15859" max="15859" width="13.140625" style="1" customWidth="1"/>
    <col min="15860" max="15860" width="6.85546875" style="1" customWidth="1"/>
    <col min="15861" max="15861" width="5.5703125" style="1" customWidth="1"/>
    <col min="15862" max="15862" width="45.7109375" style="1" customWidth="1"/>
    <col min="15863" max="15867" width="0" style="1" hidden="1" customWidth="1"/>
    <col min="15868" max="15868" width="19.85546875" style="1" customWidth="1"/>
    <col min="15869" max="15874" width="0" style="1" hidden="1" customWidth="1"/>
    <col min="15875" max="15875" width="16.7109375" style="1" customWidth="1"/>
    <col min="15876" max="15876" width="18" style="1" customWidth="1"/>
    <col min="15877" max="15877" width="0" style="1" hidden="1" customWidth="1"/>
    <col min="15878" max="16112" width="9.140625" style="1"/>
    <col min="16113" max="16113" width="8.140625" style="1" customWidth="1"/>
    <col min="16114" max="16114" width="5.28515625" style="1" customWidth="1"/>
    <col min="16115" max="16115" width="13.140625" style="1" customWidth="1"/>
    <col min="16116" max="16116" width="6.85546875" style="1" customWidth="1"/>
    <col min="16117" max="16117" width="5.5703125" style="1" customWidth="1"/>
    <col min="16118" max="16118" width="45.7109375" style="1" customWidth="1"/>
    <col min="16119" max="16123" width="0" style="1" hidden="1" customWidth="1"/>
    <col min="16124" max="16124" width="19.85546875" style="1" customWidth="1"/>
    <col min="16125" max="16130" width="0" style="1" hidden="1" customWidth="1"/>
    <col min="16131" max="16131" width="16.7109375" style="1" customWidth="1"/>
    <col min="16132" max="16132" width="18" style="1" customWidth="1"/>
    <col min="16133" max="16133" width="0" style="1" hidden="1" customWidth="1"/>
    <col min="16134" max="16384" width="9.140625" style="1"/>
  </cols>
  <sheetData>
    <row r="1" spans="1:5" x14ac:dyDescent="0.25">
      <c r="D1" s="3" t="s">
        <v>0</v>
      </c>
      <c r="E1" s="3"/>
    </row>
    <row r="2" spans="1:5" x14ac:dyDescent="0.25">
      <c r="A2" s="4" t="s">
        <v>1</v>
      </c>
      <c r="B2" s="4"/>
      <c r="C2" s="4"/>
      <c r="D2" s="4"/>
      <c r="E2" s="4"/>
    </row>
    <row r="3" spans="1:5" x14ac:dyDescent="0.25">
      <c r="A3" s="5"/>
      <c r="B3" s="5"/>
      <c r="C3" s="6"/>
      <c r="D3" s="5"/>
      <c r="E3" s="5"/>
    </row>
    <row r="4" spans="1:5" ht="15.75" customHeight="1" x14ac:dyDescent="0.25">
      <c r="A4" s="7" t="s">
        <v>2</v>
      </c>
      <c r="B4" s="8" t="s">
        <v>3</v>
      </c>
      <c r="C4" s="9" t="str">
        <f>'[1]1-осн'!B4</f>
        <v>Решение № 266 от 17.12.2020</v>
      </c>
      <c r="D4" s="10" t="s">
        <v>4</v>
      </c>
      <c r="E4" s="10" t="s">
        <v>5</v>
      </c>
    </row>
    <row r="5" spans="1:5" x14ac:dyDescent="0.25">
      <c r="A5" s="7"/>
      <c r="B5" s="11"/>
      <c r="C5" s="9"/>
      <c r="D5" s="10"/>
      <c r="E5" s="10"/>
    </row>
    <row r="6" spans="1:5" x14ac:dyDescent="0.25">
      <c r="A6" s="12"/>
      <c r="B6" s="13" t="s">
        <v>6</v>
      </c>
      <c r="C6" s="14">
        <f>C7+C8+C9+C13+C16</f>
        <v>339660400</v>
      </c>
      <c r="D6" s="14">
        <f>D7+D8+D9+D13+D16</f>
        <v>344535400</v>
      </c>
      <c r="E6" s="14">
        <f>E7+E8+E9+E13+E16</f>
        <v>4875000</v>
      </c>
    </row>
    <row r="7" spans="1:5" x14ac:dyDescent="0.25">
      <c r="A7" s="15">
        <v>101</v>
      </c>
      <c r="B7" s="16" t="s">
        <v>7</v>
      </c>
      <c r="C7" s="17">
        <v>168024400</v>
      </c>
      <c r="D7" s="17">
        <v>168024400</v>
      </c>
      <c r="E7" s="17">
        <f>D7-C7</f>
        <v>0</v>
      </c>
    </row>
    <row r="8" spans="1:5" ht="25.5" x14ac:dyDescent="0.25">
      <c r="A8" s="15">
        <v>103</v>
      </c>
      <c r="B8" s="18" t="s">
        <v>8</v>
      </c>
      <c r="C8" s="19">
        <v>18936000</v>
      </c>
      <c r="D8" s="19">
        <v>18236000</v>
      </c>
      <c r="E8" s="17">
        <f>D8-C8</f>
        <v>-700000</v>
      </c>
    </row>
    <row r="9" spans="1:5" x14ac:dyDescent="0.25">
      <c r="A9" s="15">
        <v>105</v>
      </c>
      <c r="B9" s="18" t="s">
        <v>9</v>
      </c>
      <c r="C9" s="20">
        <f t="shared" ref="C9:E9" si="0">C10+C11+C12</f>
        <v>5562000</v>
      </c>
      <c r="D9" s="20">
        <f t="shared" si="0"/>
        <v>11137000</v>
      </c>
      <c r="E9" s="20">
        <f t="shared" si="0"/>
        <v>5575000</v>
      </c>
    </row>
    <row r="10" spans="1:5" s="25" customFormat="1" ht="25.5" x14ac:dyDescent="0.25">
      <c r="A10" s="21"/>
      <c r="B10" s="22" t="s">
        <v>10</v>
      </c>
      <c r="C10" s="23">
        <f>2284000+2328000</f>
        <v>4612000</v>
      </c>
      <c r="D10" s="23">
        <f>6334000+3335000</f>
        <v>9669000</v>
      </c>
      <c r="E10" s="24">
        <f>D10-C10</f>
        <v>5057000</v>
      </c>
    </row>
    <row r="11" spans="1:5" s="25" customFormat="1" ht="25.5" x14ac:dyDescent="0.25">
      <c r="A11" s="21"/>
      <c r="B11" s="26" t="s">
        <v>11</v>
      </c>
      <c r="C11" s="24">
        <v>492000</v>
      </c>
      <c r="D11" s="24">
        <v>492000</v>
      </c>
      <c r="E11" s="24">
        <f>D11-C11</f>
        <v>0</v>
      </c>
    </row>
    <row r="12" spans="1:5" s="25" customFormat="1" ht="25.5" x14ac:dyDescent="0.25">
      <c r="A12" s="21"/>
      <c r="B12" s="26" t="s">
        <v>12</v>
      </c>
      <c r="C12" s="24">
        <v>458000</v>
      </c>
      <c r="D12" s="24">
        <v>976000</v>
      </c>
      <c r="E12" s="24">
        <f>D12-C12</f>
        <v>518000</v>
      </c>
    </row>
    <row r="13" spans="1:5" x14ac:dyDescent="0.25">
      <c r="A13" s="15">
        <v>106</v>
      </c>
      <c r="B13" s="27" t="s">
        <v>13</v>
      </c>
      <c r="C13" s="17">
        <f t="shared" ref="C13:E13" si="1">C14+C15</f>
        <v>141884000</v>
      </c>
      <c r="D13" s="17">
        <f t="shared" si="1"/>
        <v>141884000</v>
      </c>
      <c r="E13" s="17">
        <f t="shared" si="1"/>
        <v>0</v>
      </c>
    </row>
    <row r="14" spans="1:5" s="25" customFormat="1" x14ac:dyDescent="0.25">
      <c r="A14" s="21"/>
      <c r="B14" s="26" t="s">
        <v>14</v>
      </c>
      <c r="C14" s="24">
        <v>4673000</v>
      </c>
      <c r="D14" s="24">
        <v>4673000</v>
      </c>
      <c r="E14" s="24">
        <f>D14-C14</f>
        <v>0</v>
      </c>
    </row>
    <row r="15" spans="1:5" s="25" customFormat="1" x14ac:dyDescent="0.25">
      <c r="A15" s="21"/>
      <c r="B15" s="26" t="s">
        <v>15</v>
      </c>
      <c r="C15" s="24">
        <f>135083000+2128000</f>
        <v>137211000</v>
      </c>
      <c r="D15" s="24">
        <f>135083000+2128000</f>
        <v>137211000</v>
      </c>
      <c r="E15" s="24">
        <f>D15-C15</f>
        <v>0</v>
      </c>
    </row>
    <row r="16" spans="1:5" x14ac:dyDescent="0.25">
      <c r="A16" s="15">
        <v>108</v>
      </c>
      <c r="B16" s="18" t="s">
        <v>16</v>
      </c>
      <c r="C16" s="20">
        <v>5254000</v>
      </c>
      <c r="D16" s="20">
        <v>5254000</v>
      </c>
      <c r="E16" s="17">
        <f>D16-C16</f>
        <v>0</v>
      </c>
    </row>
    <row r="17" spans="1:7" s="31" customFormat="1" x14ac:dyDescent="0.25">
      <c r="A17" s="28"/>
      <c r="B17" s="29" t="s">
        <v>17</v>
      </c>
      <c r="C17" s="30">
        <f>C18+C28+C29+C35+C30</f>
        <v>146404536</v>
      </c>
      <c r="D17" s="30">
        <f>D18+D28+D29+D35+D30+D21</f>
        <v>148282845</v>
      </c>
      <c r="E17" s="30">
        <f>E18+E28+E29+E35+E30+E21</f>
        <v>1878309</v>
      </c>
      <c r="G17" s="32"/>
    </row>
    <row r="18" spans="1:7" x14ac:dyDescent="0.25">
      <c r="A18" s="15">
        <v>111</v>
      </c>
      <c r="B18" s="18" t="s">
        <v>18</v>
      </c>
      <c r="C18" s="20">
        <f>C19+C20+C22+C23+C24+C25+C26+C27</f>
        <v>10572836</v>
      </c>
      <c r="D18" s="20">
        <f>D19+D20+D22+D23+D24+D25+D26+D27</f>
        <v>10730136</v>
      </c>
      <c r="E18" s="20">
        <f t="shared" ref="E18" si="2">E19+E20+E22+E23+E24+E25+E26+E27</f>
        <v>157300</v>
      </c>
    </row>
    <row r="19" spans="1:7" s="25" customFormat="1" ht="25.5" x14ac:dyDescent="0.25">
      <c r="A19" s="21"/>
      <c r="B19" s="26" t="s">
        <v>19</v>
      </c>
      <c r="C19" s="24">
        <f>4000000</f>
        <v>4000000</v>
      </c>
      <c r="D19" s="24">
        <v>4000000</v>
      </c>
      <c r="E19" s="24">
        <f t="shared" ref="E19:E29" si="3">D19-C19</f>
        <v>0</v>
      </c>
    </row>
    <row r="20" spans="1:7" s="25" customFormat="1" x14ac:dyDescent="0.25">
      <c r="A20" s="21"/>
      <c r="B20" s="26" t="s">
        <v>20</v>
      </c>
      <c r="C20" s="24">
        <v>100000</v>
      </c>
      <c r="D20" s="24">
        <v>300000</v>
      </c>
      <c r="E20" s="24">
        <f t="shared" si="3"/>
        <v>200000</v>
      </c>
    </row>
    <row r="21" spans="1:7" s="25" customFormat="1" x14ac:dyDescent="0.25">
      <c r="A21" s="21"/>
      <c r="B21" s="26" t="s">
        <v>21</v>
      </c>
      <c r="C21" s="24"/>
      <c r="D21" s="24">
        <v>42700</v>
      </c>
      <c r="E21" s="24">
        <f t="shared" si="3"/>
        <v>42700</v>
      </c>
    </row>
    <row r="22" spans="1:7" s="25" customFormat="1" x14ac:dyDescent="0.25">
      <c r="A22" s="21"/>
      <c r="B22" s="26" t="s">
        <v>22</v>
      </c>
      <c r="C22" s="24">
        <v>2080000</v>
      </c>
      <c r="D22" s="24">
        <v>2037300</v>
      </c>
      <c r="E22" s="24">
        <f t="shared" si="3"/>
        <v>-42700</v>
      </c>
    </row>
    <row r="23" spans="1:7" s="25" customFormat="1" ht="25.5" x14ac:dyDescent="0.25">
      <c r="A23" s="21"/>
      <c r="B23" s="33" t="s">
        <v>23</v>
      </c>
      <c r="C23" s="24">
        <v>342700</v>
      </c>
      <c r="D23" s="24">
        <v>342700</v>
      </c>
      <c r="E23" s="24">
        <f t="shared" si="3"/>
        <v>0</v>
      </c>
    </row>
    <row r="24" spans="1:7" s="25" customFormat="1" x14ac:dyDescent="0.25">
      <c r="A24" s="21"/>
      <c r="B24" s="33" t="s">
        <v>24</v>
      </c>
      <c r="C24" s="24">
        <f>20+16+5000+100</f>
        <v>5136</v>
      </c>
      <c r="D24" s="24">
        <v>5136</v>
      </c>
      <c r="E24" s="24">
        <f t="shared" si="3"/>
        <v>0</v>
      </c>
    </row>
    <row r="25" spans="1:7" s="25" customFormat="1" ht="38.25" x14ac:dyDescent="0.25">
      <c r="A25" s="21"/>
      <c r="B25" s="33" t="s">
        <v>25</v>
      </c>
      <c r="C25" s="24">
        <v>2600000</v>
      </c>
      <c r="D25" s="24">
        <v>2600000</v>
      </c>
      <c r="E25" s="24">
        <f t="shared" si="3"/>
        <v>0</v>
      </c>
    </row>
    <row r="26" spans="1:7" s="25" customFormat="1" ht="51" x14ac:dyDescent="0.25">
      <c r="A26" s="21"/>
      <c r="B26" s="34" t="s">
        <v>26</v>
      </c>
      <c r="C26" s="24">
        <f>45000+300000+1100000</f>
        <v>1445000</v>
      </c>
      <c r="D26" s="24">
        <v>1445000</v>
      </c>
      <c r="E26" s="24">
        <f t="shared" si="3"/>
        <v>0</v>
      </c>
    </row>
    <row r="27" spans="1:7" s="25" customFormat="1" ht="25.5" x14ac:dyDescent="0.25">
      <c r="A27" s="21"/>
      <c r="B27" s="26" t="s">
        <v>27</v>
      </c>
      <c r="C27" s="24"/>
      <c r="D27" s="24"/>
      <c r="E27" s="24">
        <f t="shared" si="3"/>
        <v>0</v>
      </c>
    </row>
    <row r="28" spans="1:7" x14ac:dyDescent="0.25">
      <c r="A28" s="15">
        <v>112</v>
      </c>
      <c r="B28" s="18" t="s">
        <v>28</v>
      </c>
      <c r="C28" s="20">
        <v>134400000</v>
      </c>
      <c r="D28" s="20">
        <v>134400000</v>
      </c>
      <c r="E28" s="24">
        <f t="shared" si="3"/>
        <v>0</v>
      </c>
    </row>
    <row r="29" spans="1:7" x14ac:dyDescent="0.25">
      <c r="A29" s="15">
        <v>113</v>
      </c>
      <c r="B29" s="18" t="s">
        <v>29</v>
      </c>
      <c r="C29" s="20"/>
      <c r="D29" s="20"/>
      <c r="E29" s="24">
        <f t="shared" si="3"/>
        <v>0</v>
      </c>
    </row>
    <row r="30" spans="1:7" ht="25.5" x14ac:dyDescent="0.25">
      <c r="A30" s="15">
        <v>114</v>
      </c>
      <c r="B30" s="18" t="s">
        <v>30</v>
      </c>
      <c r="C30" s="20">
        <f t="shared" ref="C30:E30" si="4">C31+C32+C33+C34</f>
        <v>1203000</v>
      </c>
      <c r="D30" s="20">
        <f t="shared" si="4"/>
        <v>1203000</v>
      </c>
      <c r="E30" s="20">
        <f t="shared" si="4"/>
        <v>0</v>
      </c>
    </row>
    <row r="31" spans="1:7" s="25" customFormat="1" x14ac:dyDescent="0.25">
      <c r="A31" s="21"/>
      <c r="B31" s="26" t="s">
        <v>31</v>
      </c>
      <c r="C31" s="24">
        <v>436000</v>
      </c>
      <c r="D31" s="24">
        <v>436000</v>
      </c>
      <c r="E31" s="24">
        <f>D31-C31</f>
        <v>0</v>
      </c>
    </row>
    <row r="32" spans="1:7" s="25" customFormat="1" ht="25.5" x14ac:dyDescent="0.25">
      <c r="A32" s="21"/>
      <c r="B32" s="34" t="s">
        <v>32</v>
      </c>
      <c r="C32" s="24"/>
      <c r="D32" s="24"/>
      <c r="E32" s="24">
        <f>D32-C32</f>
        <v>0</v>
      </c>
    </row>
    <row r="33" spans="1:5" s="25" customFormat="1" x14ac:dyDescent="0.25">
      <c r="A33" s="21"/>
      <c r="B33" s="26" t="s">
        <v>33</v>
      </c>
      <c r="C33" s="24">
        <f>600000+117000</f>
        <v>717000</v>
      </c>
      <c r="D33" s="24">
        <f>600000+117000</f>
        <v>717000</v>
      </c>
      <c r="E33" s="24">
        <f>D33-C33</f>
        <v>0</v>
      </c>
    </row>
    <row r="34" spans="1:5" s="25" customFormat="1" x14ac:dyDescent="0.25">
      <c r="A34" s="21"/>
      <c r="B34" s="34" t="s">
        <v>34</v>
      </c>
      <c r="C34" s="24">
        <v>50000</v>
      </c>
      <c r="D34" s="24">
        <v>50000</v>
      </c>
      <c r="E34" s="24">
        <f>D34-C34</f>
        <v>0</v>
      </c>
    </row>
    <row r="35" spans="1:5" x14ac:dyDescent="0.25">
      <c r="A35" s="15">
        <v>116</v>
      </c>
      <c r="B35" s="18" t="s">
        <v>35</v>
      </c>
      <c r="C35" s="20">
        <v>228700</v>
      </c>
      <c r="D35" s="20">
        <v>1907009</v>
      </c>
      <c r="E35" s="24">
        <f>D35-C35</f>
        <v>1678309</v>
      </c>
    </row>
    <row r="36" spans="1:5" s="31" customFormat="1" x14ac:dyDescent="0.25">
      <c r="A36" s="35"/>
      <c r="B36" s="35" t="s">
        <v>36</v>
      </c>
      <c r="C36" s="36">
        <f>C37+C42</f>
        <v>578727478.61000001</v>
      </c>
      <c r="D36" s="36">
        <f>D37+D42</f>
        <v>553927271.39999998</v>
      </c>
      <c r="E36" s="36">
        <f>E37+E42+E41</f>
        <v>-24800207.210000001</v>
      </c>
    </row>
    <row r="37" spans="1:5" ht="25.5" x14ac:dyDescent="0.25">
      <c r="A37" s="37">
        <v>202</v>
      </c>
      <c r="B37" s="38" t="s">
        <v>37</v>
      </c>
      <c r="C37" s="39">
        <f>C38+C39+C40+C41</f>
        <v>578727478.61000001</v>
      </c>
      <c r="D37" s="39">
        <f>D38+D39+D40+D41</f>
        <v>526447934.80000001</v>
      </c>
      <c r="E37" s="40">
        <f t="shared" ref="E37" si="5">E38+E39+E40</f>
        <v>-63223443.810000002</v>
      </c>
    </row>
    <row r="38" spans="1:5" s="25" customFormat="1" ht="25.5" x14ac:dyDescent="0.25">
      <c r="A38" s="41"/>
      <c r="B38" s="42" t="s">
        <v>38</v>
      </c>
      <c r="C38" s="43">
        <v>76370000</v>
      </c>
      <c r="D38" s="43">
        <v>76370000</v>
      </c>
      <c r="E38" s="43">
        <f>D38-C38</f>
        <v>0</v>
      </c>
    </row>
    <row r="39" spans="1:5" s="25" customFormat="1" x14ac:dyDescent="0.25">
      <c r="A39" s="41"/>
      <c r="B39" s="44" t="s">
        <v>39</v>
      </c>
      <c r="C39" s="43">
        <v>131457878.61</v>
      </c>
      <c r="D39" s="43">
        <v>68110734.799999997</v>
      </c>
      <c r="E39" s="43">
        <f>D39-C39</f>
        <v>-63347143.810000002</v>
      </c>
    </row>
    <row r="40" spans="1:5" s="25" customFormat="1" x14ac:dyDescent="0.25">
      <c r="A40" s="41"/>
      <c r="B40" s="44" t="s">
        <v>40</v>
      </c>
      <c r="C40" s="43">
        <v>345866500</v>
      </c>
      <c r="D40" s="43">
        <v>345990200</v>
      </c>
      <c r="E40" s="43">
        <f>D40-C40</f>
        <v>123700</v>
      </c>
    </row>
    <row r="41" spans="1:5" x14ac:dyDescent="0.25">
      <c r="A41" s="45">
        <v>204</v>
      </c>
      <c r="B41" s="46" t="s">
        <v>41</v>
      </c>
      <c r="C41" s="47">
        <v>25033100</v>
      </c>
      <c r="D41" s="47">
        <v>35977000</v>
      </c>
      <c r="E41" s="47">
        <f>D41-C41</f>
        <v>10943900</v>
      </c>
    </row>
    <row r="42" spans="1:5" x14ac:dyDescent="0.25">
      <c r="A42" s="45">
        <v>207</v>
      </c>
      <c r="B42" s="48" t="s">
        <v>42</v>
      </c>
      <c r="C42" s="47">
        <v>0</v>
      </c>
      <c r="D42" s="47">
        <v>27479336.600000001</v>
      </c>
      <c r="E42" s="47">
        <f>D42-C42</f>
        <v>27479336.600000001</v>
      </c>
    </row>
    <row r="43" spans="1:5" x14ac:dyDescent="0.25">
      <c r="A43" s="45"/>
      <c r="B43" s="49" t="s">
        <v>43</v>
      </c>
      <c r="C43" s="50">
        <f>C36+C17+C6</f>
        <v>1064792414.61</v>
      </c>
      <c r="D43" s="50">
        <f t="shared" ref="D43:E43" si="6">D36+D17+D6</f>
        <v>1046745516.4</v>
      </c>
      <c r="E43" s="51">
        <f t="shared" si="6"/>
        <v>-18046898.210000001</v>
      </c>
    </row>
    <row r="44" spans="1:5" x14ac:dyDescent="0.25">
      <c r="A44" s="52"/>
      <c r="B44" s="53"/>
      <c r="C44" s="54"/>
      <c r="D44" s="54"/>
      <c r="E44" s="55"/>
    </row>
  </sheetData>
  <mergeCells count="7">
    <mergeCell ref="D1:E1"/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Q128"/>
  <sheetViews>
    <sheetView tabSelected="1" topLeftCell="A46" workbookViewId="0">
      <selection activeCell="E72" sqref="E72"/>
    </sheetView>
  </sheetViews>
  <sheetFormatPr defaultRowHeight="12.75" x14ac:dyDescent="0.2"/>
  <cols>
    <col min="1" max="1" width="7.7109375" style="56" customWidth="1"/>
    <col min="2" max="2" width="42.42578125" style="57" customWidth="1"/>
    <col min="3" max="3" width="15.5703125" style="58" customWidth="1"/>
    <col min="4" max="4" width="16.28515625" style="58" customWidth="1"/>
    <col min="5" max="5" width="13.5703125" style="58" customWidth="1"/>
    <col min="6" max="6" width="14.140625" style="58" customWidth="1"/>
    <col min="7" max="7" width="15.5703125" style="58" hidden="1" customWidth="1"/>
    <col min="8" max="8" width="19" style="59" hidden="1" customWidth="1"/>
    <col min="9" max="9" width="21.28515625" style="60" hidden="1" customWidth="1"/>
    <col min="10" max="11" width="21.28515625" style="59" hidden="1" customWidth="1"/>
    <col min="12" max="12" width="18.140625" style="59" hidden="1" customWidth="1"/>
    <col min="13" max="13" width="21.28515625" style="59" hidden="1" customWidth="1"/>
    <col min="14" max="14" width="15.28515625" style="61" hidden="1" customWidth="1"/>
    <col min="15" max="15" width="12.7109375" style="62" hidden="1" customWidth="1"/>
    <col min="16" max="17" width="0" style="59" hidden="1" customWidth="1"/>
    <col min="18" max="16384" width="9.140625" style="59"/>
  </cols>
  <sheetData>
    <row r="4" spans="1:17" ht="15.75" x14ac:dyDescent="0.25">
      <c r="E4" s="63" t="s">
        <v>44</v>
      </c>
      <c r="F4" s="63"/>
    </row>
    <row r="5" spans="1:17" x14ac:dyDescent="0.2">
      <c r="E5" s="64"/>
      <c r="F5" s="64"/>
      <c r="H5" s="58">
        <f>H32-G32</f>
        <v>0</v>
      </c>
    </row>
    <row r="6" spans="1:17" ht="35.25" customHeight="1" x14ac:dyDescent="0.2">
      <c r="A6" s="65" t="s">
        <v>45</v>
      </c>
      <c r="B6" s="65"/>
      <c r="C6" s="65"/>
      <c r="D6" s="65"/>
      <c r="E6" s="65"/>
      <c r="F6" s="65"/>
    </row>
    <row r="7" spans="1:17" x14ac:dyDescent="0.2">
      <c r="F7" s="66" t="s">
        <v>46</v>
      </c>
    </row>
    <row r="8" spans="1:17" s="77" customFormat="1" ht="23.25" customHeight="1" x14ac:dyDescent="0.25">
      <c r="A8" s="67" t="s">
        <v>47</v>
      </c>
      <c r="B8" s="67" t="s">
        <v>48</v>
      </c>
      <c r="C8" s="68" t="str">
        <f>'[1]1-осн'!B4</f>
        <v>Решение № 266 от 17.12.2020</v>
      </c>
      <c r="D8" s="68" t="s">
        <v>49</v>
      </c>
      <c r="E8" s="69" t="s">
        <v>50</v>
      </c>
      <c r="F8" s="70"/>
      <c r="G8" s="71"/>
      <c r="H8" s="72" t="s">
        <v>51</v>
      </c>
      <c r="I8" s="73" t="s">
        <v>52</v>
      </c>
      <c r="J8" s="74" t="s">
        <v>53</v>
      </c>
      <c r="K8" s="74"/>
      <c r="L8" s="72" t="s">
        <v>54</v>
      </c>
      <c r="M8" s="72" t="s">
        <v>55</v>
      </c>
      <c r="N8" s="75" t="s">
        <v>56</v>
      </c>
      <c r="O8" s="76" t="s">
        <v>57</v>
      </c>
    </row>
    <row r="9" spans="1:17" s="57" customFormat="1" ht="27.75" customHeight="1" x14ac:dyDescent="0.2">
      <c r="A9" s="67"/>
      <c r="B9" s="67"/>
      <c r="C9" s="68"/>
      <c r="D9" s="68"/>
      <c r="E9" s="78" t="s">
        <v>58</v>
      </c>
      <c r="F9" s="78" t="s">
        <v>59</v>
      </c>
      <c r="G9" s="79"/>
      <c r="I9" s="80"/>
      <c r="J9" s="81" t="s">
        <v>60</v>
      </c>
      <c r="K9" s="81" t="s">
        <v>61</v>
      </c>
      <c r="N9" s="82"/>
      <c r="O9" s="83"/>
    </row>
    <row r="10" spans="1:17" s="88" customFormat="1" x14ac:dyDescent="0.2">
      <c r="A10" s="84" t="s">
        <v>62</v>
      </c>
      <c r="B10" s="85" t="s">
        <v>63</v>
      </c>
      <c r="C10" s="86">
        <f>C11+C12+C13+C14+C15+C16+C17</f>
        <v>75735591.299999997</v>
      </c>
      <c r="D10" s="86">
        <f>D11+D12+D13+D14+D15+D16+D17</f>
        <v>76442613.469999999</v>
      </c>
      <c r="E10" s="86">
        <f>E11+E12+E13+E14+E15+E16+E17</f>
        <v>0</v>
      </c>
      <c r="F10" s="86">
        <f>F11+F12+F13+F14+F15+F16+F17</f>
        <v>707022.16999999993</v>
      </c>
      <c r="G10" s="87">
        <f>D10-C10</f>
        <v>707022.17000000179</v>
      </c>
      <c r="I10" s="89"/>
      <c r="J10" s="87"/>
      <c r="K10" s="87"/>
      <c r="L10" s="87"/>
      <c r="M10" s="87"/>
      <c r="N10" s="90"/>
      <c r="O10" s="91"/>
    </row>
    <row r="11" spans="1:17" ht="38.25" x14ac:dyDescent="0.2">
      <c r="A11" s="92" t="s">
        <v>64</v>
      </c>
      <c r="B11" s="93" t="s">
        <v>65</v>
      </c>
      <c r="C11" s="94">
        <v>3095902</v>
      </c>
      <c r="D11" s="94">
        <v>3095902</v>
      </c>
      <c r="E11" s="94"/>
      <c r="F11" s="94">
        <f>G11-E11</f>
        <v>0</v>
      </c>
      <c r="G11" s="58">
        <f t="shared" ref="G11:G60" si="0">D11-C11</f>
        <v>0</v>
      </c>
      <c r="H11" s="58">
        <f>J11+K11+L11+M11+N11+O11</f>
        <v>0</v>
      </c>
      <c r="I11" s="95"/>
      <c r="J11" s="58"/>
      <c r="K11" s="58"/>
      <c r="L11" s="58"/>
      <c r="M11" s="58"/>
      <c r="P11" s="58"/>
      <c r="Q11" s="58"/>
    </row>
    <row r="12" spans="1:17" ht="51" x14ac:dyDescent="0.2">
      <c r="A12" s="92" t="s">
        <v>66</v>
      </c>
      <c r="B12" s="93" t="s">
        <v>67</v>
      </c>
      <c r="C12" s="94">
        <v>4000000</v>
      </c>
      <c r="D12" s="94">
        <v>4000000</v>
      </c>
      <c r="E12" s="94"/>
      <c r="F12" s="94">
        <f t="shared" ref="F12:F16" si="1">G12-E12</f>
        <v>0</v>
      </c>
      <c r="G12" s="58">
        <f t="shared" si="0"/>
        <v>0</v>
      </c>
      <c r="H12" s="58">
        <f t="shared" ref="H12:H58" si="2">J12+K12+L12+M12+N12+O12</f>
        <v>0</v>
      </c>
      <c r="I12" s="95"/>
      <c r="J12" s="58"/>
      <c r="K12" s="58"/>
      <c r="L12" s="58"/>
      <c r="M12" s="58"/>
      <c r="P12" s="58"/>
      <c r="Q12" s="58"/>
    </row>
    <row r="13" spans="1:17" ht="68.25" customHeight="1" x14ac:dyDescent="0.2">
      <c r="A13" s="92" t="s">
        <v>68</v>
      </c>
      <c r="B13" s="93" t="s">
        <v>69</v>
      </c>
      <c r="C13" s="94">
        <v>39078106</v>
      </c>
      <c r="D13" s="94">
        <v>39078106</v>
      </c>
      <c r="E13" s="94"/>
      <c r="F13" s="94">
        <f t="shared" si="1"/>
        <v>0</v>
      </c>
      <c r="G13" s="58">
        <f t="shared" si="0"/>
        <v>0</v>
      </c>
      <c r="H13" s="58">
        <f t="shared" si="2"/>
        <v>0</v>
      </c>
      <c r="I13" s="95"/>
      <c r="J13" s="58"/>
      <c r="K13" s="58"/>
      <c r="L13" s="58"/>
      <c r="M13" s="58"/>
      <c r="P13" s="58"/>
      <c r="Q13" s="58"/>
    </row>
    <row r="14" spans="1:17" x14ac:dyDescent="0.2">
      <c r="A14" s="96" t="s">
        <v>70</v>
      </c>
      <c r="B14" s="93" t="s">
        <v>71</v>
      </c>
      <c r="C14" s="94">
        <v>6200</v>
      </c>
      <c r="D14" s="94">
        <v>6200</v>
      </c>
      <c r="E14" s="94"/>
      <c r="F14" s="94">
        <f t="shared" si="1"/>
        <v>0</v>
      </c>
      <c r="G14" s="58">
        <f t="shared" si="0"/>
        <v>0</v>
      </c>
      <c r="H14" s="58">
        <f t="shared" si="2"/>
        <v>0</v>
      </c>
      <c r="I14" s="95"/>
      <c r="J14" s="58"/>
      <c r="K14" s="58"/>
      <c r="L14" s="58"/>
      <c r="M14" s="58"/>
      <c r="P14" s="58"/>
      <c r="Q14" s="58"/>
    </row>
    <row r="15" spans="1:17" ht="38.25" x14ac:dyDescent="0.2">
      <c r="A15" s="96" t="s">
        <v>72</v>
      </c>
      <c r="B15" s="93" t="s">
        <v>73</v>
      </c>
      <c r="C15" s="94">
        <v>14969300</v>
      </c>
      <c r="D15" s="94">
        <v>14943300</v>
      </c>
      <c r="E15" s="94"/>
      <c r="F15" s="94">
        <f t="shared" si="1"/>
        <v>-26000</v>
      </c>
      <c r="G15" s="58">
        <f t="shared" si="0"/>
        <v>-26000</v>
      </c>
      <c r="H15" s="58">
        <f t="shared" si="2"/>
        <v>-26000</v>
      </c>
      <c r="I15" s="95"/>
      <c r="J15" s="58">
        <v>65.19</v>
      </c>
      <c r="K15" s="58">
        <f>-26065.19</f>
        <v>-26065.19</v>
      </c>
      <c r="L15" s="58"/>
      <c r="M15" s="58"/>
      <c r="P15" s="58"/>
      <c r="Q15" s="58"/>
    </row>
    <row r="16" spans="1:17" x14ac:dyDescent="0.2">
      <c r="A16" s="96" t="s">
        <v>74</v>
      </c>
      <c r="B16" s="93" t="s">
        <v>75</v>
      </c>
      <c r="C16" s="94">
        <v>2000000</v>
      </c>
      <c r="D16" s="94">
        <v>2000000</v>
      </c>
      <c r="E16" s="94"/>
      <c r="F16" s="94">
        <f t="shared" si="1"/>
        <v>0</v>
      </c>
      <c r="G16" s="58">
        <f t="shared" si="0"/>
        <v>0</v>
      </c>
      <c r="H16" s="61">
        <f t="shared" si="2"/>
        <v>0</v>
      </c>
      <c r="I16" s="95"/>
      <c r="J16" s="58"/>
      <c r="K16" s="97"/>
      <c r="L16" s="58"/>
      <c r="M16" s="58"/>
      <c r="P16" s="58"/>
      <c r="Q16" s="58"/>
    </row>
    <row r="17" spans="1:17" x14ac:dyDescent="0.2">
      <c r="A17" s="96" t="s">
        <v>76</v>
      </c>
      <c r="B17" s="93" t="s">
        <v>77</v>
      </c>
      <c r="C17" s="94">
        <v>12586083.300000001</v>
      </c>
      <c r="D17" s="94">
        <v>13319105.470000001</v>
      </c>
      <c r="E17" s="94">
        <f>N17</f>
        <v>0</v>
      </c>
      <c r="F17" s="94">
        <f>G17-E17</f>
        <v>733022.16999999993</v>
      </c>
      <c r="G17" s="58">
        <f>D17-C17</f>
        <v>733022.16999999993</v>
      </c>
      <c r="H17" s="61">
        <f t="shared" si="2"/>
        <v>733022.16999999993</v>
      </c>
      <c r="I17" s="95"/>
      <c r="J17" s="61">
        <f>17000+350000+31173</f>
        <v>398173</v>
      </c>
      <c r="K17" s="58">
        <v>-17000</v>
      </c>
      <c r="L17" s="98"/>
      <c r="M17" s="58">
        <f>26746+325103.17</f>
        <v>351849.17</v>
      </c>
      <c r="P17" s="58"/>
      <c r="Q17" s="58"/>
    </row>
    <row r="18" spans="1:17" s="88" customFormat="1" ht="25.5" x14ac:dyDescent="0.2">
      <c r="A18" s="84" t="s">
        <v>78</v>
      </c>
      <c r="B18" s="85" t="s">
        <v>79</v>
      </c>
      <c r="C18" s="86">
        <f>C19+C20+C21</f>
        <v>8069170.9699999997</v>
      </c>
      <c r="D18" s="86">
        <f>D19+D20+D21</f>
        <v>8096011.2999999998</v>
      </c>
      <c r="E18" s="86">
        <f>E19+E20+E21</f>
        <v>0</v>
      </c>
      <c r="F18" s="86">
        <f>F19+F20+F21</f>
        <v>26840.330000000075</v>
      </c>
      <c r="G18" s="87">
        <f t="shared" si="0"/>
        <v>26840.330000000075</v>
      </c>
      <c r="H18" s="61">
        <f t="shared" si="2"/>
        <v>0</v>
      </c>
      <c r="I18" s="95"/>
      <c r="J18" s="87"/>
      <c r="K18" s="87"/>
      <c r="L18" s="87"/>
      <c r="M18" s="87"/>
      <c r="N18" s="90"/>
      <c r="O18" s="91"/>
      <c r="P18" s="87"/>
      <c r="Q18" s="87"/>
    </row>
    <row r="19" spans="1:17" ht="38.25" x14ac:dyDescent="0.2">
      <c r="A19" s="96" t="s">
        <v>80</v>
      </c>
      <c r="B19" s="93" t="s">
        <v>81</v>
      </c>
      <c r="C19" s="94">
        <v>0</v>
      </c>
      <c r="D19" s="94"/>
      <c r="E19" s="94"/>
      <c r="F19" s="94">
        <f t="shared" ref="F19:F21" si="3">G19-E19</f>
        <v>0</v>
      </c>
      <c r="G19" s="58">
        <f t="shared" si="0"/>
        <v>0</v>
      </c>
      <c r="H19" s="61">
        <f t="shared" si="2"/>
        <v>0</v>
      </c>
      <c r="I19" s="95"/>
      <c r="J19" s="58"/>
      <c r="K19" s="58"/>
      <c r="L19" s="58"/>
      <c r="M19" s="61"/>
      <c r="P19" s="58"/>
      <c r="Q19" s="58"/>
    </row>
    <row r="20" spans="1:17" x14ac:dyDescent="0.2">
      <c r="A20" s="96" t="s">
        <v>82</v>
      </c>
      <c r="B20" s="93" t="s">
        <v>83</v>
      </c>
      <c r="C20" s="94">
        <v>7677606.4699999997</v>
      </c>
      <c r="D20" s="94">
        <v>7704446.7999999998</v>
      </c>
      <c r="E20" s="94"/>
      <c r="F20" s="94">
        <f t="shared" si="3"/>
        <v>26840.330000000075</v>
      </c>
      <c r="G20" s="58">
        <f t="shared" si="0"/>
        <v>26840.330000000075</v>
      </c>
      <c r="H20" s="61">
        <f t="shared" si="2"/>
        <v>26840.33</v>
      </c>
      <c r="I20" s="95"/>
      <c r="J20" s="58"/>
      <c r="K20" s="58"/>
      <c r="L20" s="58">
        <v>-63868.66</v>
      </c>
      <c r="M20" s="58">
        <v>90708.99</v>
      </c>
      <c r="P20" s="58"/>
      <c r="Q20" s="58"/>
    </row>
    <row r="21" spans="1:17" ht="25.5" x14ac:dyDescent="0.2">
      <c r="A21" s="96" t="s">
        <v>84</v>
      </c>
      <c r="B21" s="93" t="s">
        <v>85</v>
      </c>
      <c r="C21" s="94">
        <v>391564.5</v>
      </c>
      <c r="D21" s="94">
        <v>391564.5</v>
      </c>
      <c r="E21" s="94"/>
      <c r="F21" s="94">
        <f t="shared" si="3"/>
        <v>0</v>
      </c>
      <c r="G21" s="58">
        <f t="shared" si="0"/>
        <v>0</v>
      </c>
      <c r="H21" s="61">
        <f t="shared" si="2"/>
        <v>0</v>
      </c>
      <c r="I21" s="95"/>
      <c r="J21" s="58"/>
      <c r="K21" s="58"/>
      <c r="L21" s="58"/>
      <c r="M21" s="58"/>
      <c r="P21" s="58"/>
      <c r="Q21" s="58"/>
    </row>
    <row r="22" spans="1:17" s="88" customFormat="1" x14ac:dyDescent="0.2">
      <c r="A22" s="84" t="s">
        <v>86</v>
      </c>
      <c r="B22" s="85" t="s">
        <v>87</v>
      </c>
      <c r="C22" s="86">
        <f t="shared" ref="C22:D22" si="4">C23+C24+C25+C26+C27+C28+C29</f>
        <v>48649854.140000001</v>
      </c>
      <c r="D22" s="86">
        <f t="shared" si="4"/>
        <v>64531609.839999996</v>
      </c>
      <c r="E22" s="86">
        <f>E23+E24+E25+E26+E27+E28+E29</f>
        <v>0</v>
      </c>
      <c r="F22" s="86">
        <f>F23+F24+F25+F26+F27+F28+F29</f>
        <v>15881755.699999997</v>
      </c>
      <c r="G22" s="87">
        <f t="shared" si="0"/>
        <v>15881755.699999996</v>
      </c>
      <c r="H22" s="61">
        <f t="shared" si="2"/>
        <v>0</v>
      </c>
      <c r="I22" s="95"/>
      <c r="J22" s="87"/>
      <c r="K22" s="87"/>
      <c r="L22" s="87"/>
      <c r="M22" s="87"/>
      <c r="N22" s="90"/>
      <c r="O22" s="91"/>
      <c r="P22" s="87"/>
      <c r="Q22" s="87"/>
    </row>
    <row r="23" spans="1:17" x14ac:dyDescent="0.2">
      <c r="A23" s="96" t="s">
        <v>88</v>
      </c>
      <c r="B23" s="93" t="s">
        <v>89</v>
      </c>
      <c r="C23" s="94">
        <v>532700</v>
      </c>
      <c r="D23" s="94">
        <v>532700</v>
      </c>
      <c r="E23" s="94"/>
      <c r="F23" s="94">
        <f t="shared" ref="F23:F29" si="5">G23-E23</f>
        <v>0</v>
      </c>
      <c r="G23" s="58">
        <f>D23-C23</f>
        <v>0</v>
      </c>
      <c r="H23" s="61">
        <f t="shared" si="2"/>
        <v>0</v>
      </c>
      <c r="I23" s="95"/>
      <c r="J23" s="58"/>
      <c r="K23" s="58"/>
      <c r="L23" s="58"/>
      <c r="M23" s="58"/>
      <c r="P23" s="58"/>
      <c r="Q23" s="58"/>
    </row>
    <row r="24" spans="1:17" x14ac:dyDescent="0.2">
      <c r="A24" s="96" t="s">
        <v>90</v>
      </c>
      <c r="B24" s="93" t="s">
        <v>91</v>
      </c>
      <c r="C24" s="94"/>
      <c r="D24" s="94"/>
      <c r="E24" s="94"/>
      <c r="F24" s="94">
        <f t="shared" si="5"/>
        <v>0</v>
      </c>
      <c r="G24" s="58">
        <f t="shared" si="0"/>
        <v>0</v>
      </c>
      <c r="H24" s="61">
        <f t="shared" si="2"/>
        <v>0</v>
      </c>
      <c r="I24" s="95"/>
      <c r="J24" s="58"/>
      <c r="K24" s="58"/>
      <c r="L24" s="58"/>
      <c r="M24" s="58"/>
      <c r="P24" s="58"/>
      <c r="Q24" s="58"/>
    </row>
    <row r="25" spans="1:17" x14ac:dyDescent="0.2">
      <c r="A25" s="96" t="s">
        <v>92</v>
      </c>
      <c r="B25" s="93" t="s">
        <v>93</v>
      </c>
      <c r="C25" s="94">
        <v>154077</v>
      </c>
      <c r="D25" s="94">
        <v>154077</v>
      </c>
      <c r="E25" s="94"/>
      <c r="F25" s="94">
        <f t="shared" si="5"/>
        <v>0</v>
      </c>
      <c r="G25" s="58">
        <f t="shared" si="0"/>
        <v>0</v>
      </c>
      <c r="H25" s="61">
        <f t="shared" si="2"/>
        <v>0</v>
      </c>
      <c r="I25" s="95"/>
      <c r="J25" s="58"/>
      <c r="K25" s="58"/>
      <c r="L25" s="58"/>
      <c r="M25" s="58"/>
      <c r="P25" s="58"/>
      <c r="Q25" s="58"/>
    </row>
    <row r="26" spans="1:17" x14ac:dyDescent="0.2">
      <c r="A26" s="96" t="s">
        <v>94</v>
      </c>
      <c r="B26" s="93" t="s">
        <v>95</v>
      </c>
      <c r="C26" s="94">
        <v>1000000</v>
      </c>
      <c r="D26" s="94">
        <v>1000000</v>
      </c>
      <c r="E26" s="94"/>
      <c r="F26" s="94">
        <f t="shared" si="5"/>
        <v>0</v>
      </c>
      <c r="G26" s="58">
        <f t="shared" si="0"/>
        <v>0</v>
      </c>
      <c r="H26" s="97">
        <f t="shared" si="2"/>
        <v>0</v>
      </c>
      <c r="I26" s="95"/>
      <c r="J26" s="58"/>
      <c r="K26" s="58"/>
      <c r="L26" s="58"/>
      <c r="M26" s="58"/>
      <c r="P26" s="58"/>
      <c r="Q26" s="58"/>
    </row>
    <row r="27" spans="1:17" ht="18.75" customHeight="1" x14ac:dyDescent="0.2">
      <c r="A27" s="96" t="s">
        <v>96</v>
      </c>
      <c r="B27" s="93" t="s">
        <v>97</v>
      </c>
      <c r="C27" s="94">
        <v>45763077.140000001</v>
      </c>
      <c r="D27" s="94">
        <v>58731401.689999998</v>
      </c>
      <c r="E27" s="94"/>
      <c r="F27" s="94">
        <f t="shared" si="5"/>
        <v>12968324.549999997</v>
      </c>
      <c r="G27" s="97">
        <f>D27-C27</f>
        <v>12968324.549999997</v>
      </c>
      <c r="H27" s="97">
        <f t="shared" si="2"/>
        <v>12968324.550000001</v>
      </c>
      <c r="I27" s="95"/>
      <c r="J27" s="58">
        <f>6054414.75</f>
        <v>6054414.75</v>
      </c>
      <c r="K27" s="58"/>
      <c r="L27" s="58"/>
      <c r="M27" s="58"/>
      <c r="O27" s="62">
        <v>6913909.7999999998</v>
      </c>
      <c r="P27" s="58"/>
      <c r="Q27" s="58"/>
    </row>
    <row r="28" spans="1:17" x14ac:dyDescent="0.2">
      <c r="A28" s="96" t="s">
        <v>98</v>
      </c>
      <c r="B28" s="93" t="s">
        <v>99</v>
      </c>
      <c r="C28" s="94">
        <v>1100000</v>
      </c>
      <c r="D28" s="94">
        <v>1100000</v>
      </c>
      <c r="E28" s="94"/>
      <c r="F28" s="94">
        <f t="shared" si="5"/>
        <v>0</v>
      </c>
      <c r="G28" s="58">
        <f t="shared" si="0"/>
        <v>0</v>
      </c>
      <c r="H28" s="97">
        <f t="shared" si="2"/>
        <v>0</v>
      </c>
      <c r="I28" s="95"/>
      <c r="J28" s="58"/>
      <c r="K28" s="58"/>
      <c r="L28" s="58"/>
      <c r="M28" s="58"/>
      <c r="P28" s="58"/>
      <c r="Q28" s="58"/>
    </row>
    <row r="29" spans="1:17" ht="25.5" x14ac:dyDescent="0.2">
      <c r="A29" s="96" t="s">
        <v>100</v>
      </c>
      <c r="B29" s="93" t="s">
        <v>101</v>
      </c>
      <c r="C29" s="94">
        <v>100000</v>
      </c>
      <c r="D29" s="94">
        <v>3013431.15</v>
      </c>
      <c r="E29" s="94">
        <f>N29</f>
        <v>0</v>
      </c>
      <c r="F29" s="94">
        <f t="shared" si="5"/>
        <v>2913431.15</v>
      </c>
      <c r="G29" s="58">
        <f t="shared" si="0"/>
        <v>2913431.15</v>
      </c>
      <c r="H29" s="97">
        <f t="shared" si="2"/>
        <v>2913431.15</v>
      </c>
      <c r="I29" s="95"/>
      <c r="J29" s="58"/>
      <c r="K29" s="58"/>
      <c r="L29" s="58"/>
      <c r="M29" s="97">
        <f>2687000+226431.15</f>
        <v>2913431.15</v>
      </c>
      <c r="P29" s="58"/>
      <c r="Q29" s="58"/>
    </row>
    <row r="30" spans="1:17" s="88" customFormat="1" ht="16.5" customHeight="1" x14ac:dyDescent="0.2">
      <c r="A30" s="84" t="s">
        <v>102</v>
      </c>
      <c r="B30" s="85" t="s">
        <v>103</v>
      </c>
      <c r="C30" s="86">
        <f t="shared" ref="C30:D30" si="6">C31+C32+C33+C34</f>
        <v>190508519.78</v>
      </c>
      <c r="D30" s="86">
        <f t="shared" si="6"/>
        <v>227286084.91000003</v>
      </c>
      <c r="E30" s="86">
        <f>E31+E32+E33+E34</f>
        <v>0</v>
      </c>
      <c r="F30" s="86">
        <f>F31+F32+F33+F34</f>
        <v>36777565.129999995</v>
      </c>
      <c r="G30" s="87">
        <f t="shared" si="0"/>
        <v>36777565.130000025</v>
      </c>
      <c r="H30" s="97">
        <f t="shared" si="2"/>
        <v>0</v>
      </c>
      <c r="I30" s="95"/>
      <c r="J30" s="87"/>
      <c r="K30" s="87"/>
      <c r="L30" s="87"/>
      <c r="M30" s="99"/>
      <c r="N30" s="90"/>
      <c r="O30" s="91"/>
      <c r="P30" s="87"/>
      <c r="Q30" s="87"/>
    </row>
    <row r="31" spans="1:17" x14ac:dyDescent="0.2">
      <c r="A31" s="96" t="s">
        <v>104</v>
      </c>
      <c r="B31" s="93" t="s">
        <v>105</v>
      </c>
      <c r="C31" s="94">
        <v>91532204.150000006</v>
      </c>
      <c r="D31" s="94">
        <v>94311811.420000002</v>
      </c>
      <c r="E31" s="94"/>
      <c r="F31" s="94">
        <f>G31-E31</f>
        <v>2779607.2699999958</v>
      </c>
      <c r="G31" s="58">
        <f>D31-C31</f>
        <v>2779607.2699999958</v>
      </c>
      <c r="H31" s="97">
        <f t="shared" si="2"/>
        <v>2779607.27</v>
      </c>
      <c r="I31" s="95"/>
      <c r="J31" s="58">
        <f>35254.72</f>
        <v>35254.720000000001</v>
      </c>
      <c r="K31" s="58"/>
      <c r="L31" s="58"/>
      <c r="M31" s="97">
        <v>74899.34</v>
      </c>
      <c r="N31" s="61">
        <f>2376011.67+293441.54</f>
        <v>2669453.21</v>
      </c>
      <c r="P31" s="58"/>
      <c r="Q31" s="58"/>
    </row>
    <row r="32" spans="1:17" x14ac:dyDescent="0.2">
      <c r="A32" s="96" t="s">
        <v>106</v>
      </c>
      <c r="B32" s="93" t="s">
        <v>107</v>
      </c>
      <c r="C32" s="94">
        <v>32467739.82</v>
      </c>
      <c r="D32" s="94">
        <v>68046490.560000002</v>
      </c>
      <c r="E32" s="94"/>
      <c r="F32" s="94">
        <f t="shared" ref="F32:F34" si="7">G32-E32</f>
        <v>35578750.740000002</v>
      </c>
      <c r="G32" s="97">
        <f>D32-C32</f>
        <v>35578750.740000002</v>
      </c>
      <c r="H32" s="97">
        <f t="shared" si="2"/>
        <v>35578750.740000002</v>
      </c>
      <c r="I32" s="95"/>
      <c r="J32" s="97"/>
      <c r="K32" s="58"/>
      <c r="L32" s="58"/>
      <c r="M32" s="97">
        <f>41743.8+23577.14+28000000</f>
        <v>28065320.940000001</v>
      </c>
      <c r="O32" s="62">
        <v>7513429.7999999998</v>
      </c>
      <c r="P32" s="58"/>
      <c r="Q32" s="58"/>
    </row>
    <row r="33" spans="1:17" x14ac:dyDescent="0.2">
      <c r="A33" s="96" t="s">
        <v>108</v>
      </c>
      <c r="B33" s="93" t="s">
        <v>109</v>
      </c>
      <c r="C33" s="94">
        <v>49316988.460000001</v>
      </c>
      <c r="D33" s="94">
        <v>45730659.530000001</v>
      </c>
      <c r="E33" s="94"/>
      <c r="F33" s="94">
        <f t="shared" si="7"/>
        <v>-3586328.9299999997</v>
      </c>
      <c r="G33" s="58">
        <f t="shared" si="0"/>
        <v>-3586328.9299999997</v>
      </c>
      <c r="H33" s="97">
        <f t="shared" si="2"/>
        <v>-3586328.93</v>
      </c>
      <c r="I33" s="95"/>
      <c r="J33" s="58">
        <f>8575.1+62802.52+755651.64</f>
        <v>827029.26</v>
      </c>
      <c r="K33" s="58">
        <f>-71377.62</f>
        <v>-71377.62</v>
      </c>
      <c r="L33" s="58">
        <f>-5406788.57+5082400</f>
        <v>-324388.5700000003</v>
      </c>
      <c r="M33" s="97">
        <f>286784+778024</f>
        <v>1064808</v>
      </c>
      <c r="N33" s="61">
        <v>-5082400</v>
      </c>
      <c r="P33" s="58"/>
      <c r="Q33" s="58"/>
    </row>
    <row r="34" spans="1:17" ht="25.5" x14ac:dyDescent="0.2">
      <c r="A34" s="96" t="s">
        <v>110</v>
      </c>
      <c r="B34" s="93" t="s">
        <v>111</v>
      </c>
      <c r="C34" s="94">
        <v>17191587.350000001</v>
      </c>
      <c r="D34" s="94">
        <v>19197123.399999999</v>
      </c>
      <c r="E34" s="94"/>
      <c r="F34" s="94">
        <f t="shared" si="7"/>
        <v>2005536.049999997</v>
      </c>
      <c r="G34" s="58">
        <f t="shared" si="0"/>
        <v>2005536.049999997</v>
      </c>
      <c r="H34" s="97">
        <f t="shared" si="2"/>
        <v>2005536.05</v>
      </c>
      <c r="I34" s="95"/>
      <c r="J34" s="58">
        <f>151667+47253</f>
        <v>198920</v>
      </c>
      <c r="K34" s="58"/>
      <c r="L34" s="58"/>
      <c r="M34" s="58">
        <f>1356616.05+450000</f>
        <v>1806616.05</v>
      </c>
      <c r="P34" s="58"/>
      <c r="Q34" s="58"/>
    </row>
    <row r="35" spans="1:17" s="88" customFormat="1" x14ac:dyDescent="0.2">
      <c r="A35" s="84" t="s">
        <v>112</v>
      </c>
      <c r="B35" s="85" t="s">
        <v>113</v>
      </c>
      <c r="C35" s="86">
        <f t="shared" ref="C35:D35" si="8">C36</f>
        <v>665334.92000000004</v>
      </c>
      <c r="D35" s="86">
        <f t="shared" si="8"/>
        <v>665334.92000000004</v>
      </c>
      <c r="E35" s="86">
        <f>E36</f>
        <v>0</v>
      </c>
      <c r="F35" s="86">
        <f>F36</f>
        <v>0</v>
      </c>
      <c r="G35" s="87">
        <f t="shared" si="0"/>
        <v>0</v>
      </c>
      <c r="H35" s="97">
        <f t="shared" si="2"/>
        <v>0</v>
      </c>
      <c r="I35" s="95"/>
      <c r="J35" s="87"/>
      <c r="K35" s="87"/>
      <c r="L35" s="87"/>
      <c r="M35" s="87"/>
      <c r="N35" s="90"/>
      <c r="O35" s="91"/>
      <c r="P35" s="87"/>
      <c r="Q35" s="87"/>
    </row>
    <row r="36" spans="1:17" ht="25.5" x14ac:dyDescent="0.2">
      <c r="A36" s="96" t="s">
        <v>114</v>
      </c>
      <c r="B36" s="93" t="s">
        <v>115</v>
      </c>
      <c r="C36" s="94">
        <v>665334.92000000004</v>
      </c>
      <c r="D36" s="94">
        <v>665334.92000000004</v>
      </c>
      <c r="E36" s="94"/>
      <c r="F36" s="94">
        <f>G36-E36</f>
        <v>0</v>
      </c>
      <c r="G36" s="58">
        <f t="shared" si="0"/>
        <v>0</v>
      </c>
      <c r="H36" s="97">
        <f t="shared" si="2"/>
        <v>0</v>
      </c>
      <c r="I36" s="95"/>
      <c r="J36" s="58"/>
      <c r="K36" s="58"/>
      <c r="L36" s="58"/>
      <c r="M36" s="58"/>
      <c r="P36" s="58"/>
      <c r="Q36" s="58"/>
    </row>
    <row r="37" spans="1:17" s="88" customFormat="1" x14ac:dyDescent="0.2">
      <c r="A37" s="84" t="s">
        <v>116</v>
      </c>
      <c r="B37" s="85" t="s">
        <v>117</v>
      </c>
      <c r="C37" s="100">
        <f t="shared" ref="C37:F37" si="9">C38+C39+C40+C42+C43+C41</f>
        <v>549643840.64999998</v>
      </c>
      <c r="D37" s="100">
        <f t="shared" si="9"/>
        <v>582275420.20000005</v>
      </c>
      <c r="E37" s="100">
        <f t="shared" si="9"/>
        <v>0</v>
      </c>
      <c r="F37" s="100">
        <f t="shared" si="9"/>
        <v>32631579.54999999</v>
      </c>
      <c r="G37" s="87">
        <f t="shared" si="0"/>
        <v>32631579.550000072</v>
      </c>
      <c r="H37" s="97">
        <f t="shared" si="2"/>
        <v>0</v>
      </c>
      <c r="I37" s="95"/>
      <c r="J37" s="87"/>
      <c r="K37" s="87"/>
      <c r="L37" s="87"/>
      <c r="M37" s="87"/>
      <c r="N37" s="90"/>
      <c r="O37" s="91"/>
      <c r="P37" s="87"/>
      <c r="Q37" s="87"/>
    </row>
    <row r="38" spans="1:17" x14ac:dyDescent="0.2">
      <c r="A38" s="96" t="s">
        <v>118</v>
      </c>
      <c r="B38" s="93" t="s">
        <v>119</v>
      </c>
      <c r="C38" s="94">
        <v>216685437</v>
      </c>
      <c r="D38" s="94">
        <v>228483507.91</v>
      </c>
      <c r="E38" s="94"/>
      <c r="F38" s="94">
        <f>G38-E38</f>
        <v>11798070.909999996</v>
      </c>
      <c r="G38" s="58">
        <f t="shared" si="0"/>
        <v>11798070.909999996</v>
      </c>
      <c r="H38" s="97">
        <f t="shared" si="2"/>
        <v>11798070.91</v>
      </c>
      <c r="I38" s="101"/>
      <c r="J38" s="97">
        <f>1162500+1997330+3577336.84+4800903.07</f>
        <v>11538069.91</v>
      </c>
      <c r="K38" s="58"/>
      <c r="L38" s="58"/>
      <c r="M38" s="58">
        <f>7000+37001+90000+126000</f>
        <v>260001</v>
      </c>
      <c r="P38" s="58"/>
      <c r="Q38" s="58"/>
    </row>
    <row r="39" spans="1:17" x14ac:dyDescent="0.2">
      <c r="A39" s="96" t="s">
        <v>120</v>
      </c>
      <c r="B39" s="93" t="s">
        <v>121</v>
      </c>
      <c r="C39" s="94">
        <v>223632913</v>
      </c>
      <c r="D39" s="94">
        <v>232318668.44999999</v>
      </c>
      <c r="E39" s="94"/>
      <c r="F39" s="94">
        <f>G39-E39</f>
        <v>8685755.4499999881</v>
      </c>
      <c r="G39" s="58">
        <f>D39-C39</f>
        <v>8685755.4499999881</v>
      </c>
      <c r="H39" s="97">
        <f t="shared" si="2"/>
        <v>8685755.4499999993</v>
      </c>
      <c r="I39" s="101"/>
      <c r="J39" s="97"/>
      <c r="K39" s="58">
        <f>-60180-120360</f>
        <v>-180540</v>
      </c>
      <c r="L39" s="58"/>
      <c r="M39" s="58">
        <f>2172718.7+144450.91+81000+105774.34+1000000+2602090+168000+298672+1169620.46+180069.04</f>
        <v>7922395.4500000002</v>
      </c>
      <c r="N39" s="61">
        <f>309938+633962</f>
        <v>943900</v>
      </c>
      <c r="P39" s="58"/>
      <c r="Q39" s="58"/>
    </row>
    <row r="40" spans="1:17" x14ac:dyDescent="0.2">
      <c r="A40" s="96" t="s">
        <v>122</v>
      </c>
      <c r="B40" s="93" t="s">
        <v>123</v>
      </c>
      <c r="C40" s="94">
        <v>30498299.899999999</v>
      </c>
      <c r="D40" s="94">
        <v>34574424.390000001</v>
      </c>
      <c r="E40" s="94"/>
      <c r="F40" s="94">
        <f t="shared" ref="F40:F43" si="10">G40-E40</f>
        <v>4076124.4900000021</v>
      </c>
      <c r="G40" s="58">
        <f t="shared" si="0"/>
        <v>4076124.4900000021</v>
      </c>
      <c r="H40" s="97">
        <f t="shared" si="2"/>
        <v>4076124.49</v>
      </c>
      <c r="I40" s="95"/>
      <c r="J40" s="58">
        <f>3611931.49</f>
        <v>3611931.49</v>
      </c>
      <c r="K40" s="58"/>
      <c r="L40" s="58"/>
      <c r="M40" s="58">
        <f>254200+209993</f>
        <v>464193</v>
      </c>
      <c r="P40" s="58"/>
      <c r="Q40" s="58"/>
    </row>
    <row r="41" spans="1:17" ht="25.5" x14ac:dyDescent="0.2">
      <c r="A41" s="96" t="s">
        <v>124</v>
      </c>
      <c r="B41" s="93" t="s">
        <v>125</v>
      </c>
      <c r="C41" s="94">
        <v>115000</v>
      </c>
      <c r="D41" s="94">
        <v>185200</v>
      </c>
      <c r="E41" s="94"/>
      <c r="F41" s="94">
        <f t="shared" si="10"/>
        <v>70200</v>
      </c>
      <c r="G41" s="58">
        <f t="shared" si="0"/>
        <v>70200</v>
      </c>
      <c r="H41" s="97">
        <f t="shared" si="2"/>
        <v>70200</v>
      </c>
      <c r="I41" s="95"/>
      <c r="J41" s="58">
        <f>40000+26000+4200</f>
        <v>70200</v>
      </c>
      <c r="K41" s="58"/>
      <c r="L41" s="58"/>
      <c r="M41" s="58">
        <v>0</v>
      </c>
      <c r="N41" s="61">
        <f>-19405000+19405000</f>
        <v>0</v>
      </c>
      <c r="P41" s="58"/>
      <c r="Q41" s="58"/>
    </row>
    <row r="42" spans="1:17" s="107" customFormat="1" x14ac:dyDescent="0.2">
      <c r="A42" s="96" t="s">
        <v>126</v>
      </c>
      <c r="B42" s="93" t="s">
        <v>127</v>
      </c>
      <c r="C42" s="102">
        <v>60889923.75</v>
      </c>
      <c r="D42" s="102">
        <v>68818652.450000003</v>
      </c>
      <c r="E42" s="94"/>
      <c r="F42" s="94">
        <f t="shared" si="10"/>
        <v>7928728.700000003</v>
      </c>
      <c r="G42" s="103">
        <f t="shared" si="0"/>
        <v>7928728.700000003</v>
      </c>
      <c r="H42" s="104">
        <f t="shared" si="2"/>
        <v>7928728.7000000011</v>
      </c>
      <c r="I42" s="103"/>
      <c r="J42" s="103">
        <f>42643.55+1439550.45+776411.03</f>
        <v>2258605.0300000003</v>
      </c>
      <c r="K42" s="103">
        <f>-2215961.48-72700</f>
        <v>-2288661.48</v>
      </c>
      <c r="L42" s="103"/>
      <c r="M42" s="103">
        <f>68677.4+852540.19+277426+4229105.56+846472.9+1684563.1</f>
        <v>7958785.1500000004</v>
      </c>
      <c r="N42" s="105"/>
      <c r="O42" s="106"/>
      <c r="P42" s="103"/>
      <c r="Q42" s="103"/>
    </row>
    <row r="43" spans="1:17" x14ac:dyDescent="0.2">
      <c r="A43" s="96" t="s">
        <v>128</v>
      </c>
      <c r="B43" s="93" t="s">
        <v>129</v>
      </c>
      <c r="C43" s="94">
        <v>17822267</v>
      </c>
      <c r="D43" s="94">
        <v>17894967</v>
      </c>
      <c r="E43" s="94"/>
      <c r="F43" s="94">
        <f t="shared" si="10"/>
        <v>72700</v>
      </c>
      <c r="G43" s="58">
        <f t="shared" si="0"/>
        <v>72700</v>
      </c>
      <c r="H43" s="58">
        <f>J43+K43+M43+N43+O43</f>
        <v>72700</v>
      </c>
      <c r="I43" s="95"/>
      <c r="J43" s="58">
        <f>72700</f>
        <v>72700</v>
      </c>
      <c r="K43" s="58"/>
      <c r="L43" s="58"/>
      <c r="M43" s="58"/>
      <c r="P43" s="58"/>
      <c r="Q43" s="58"/>
    </row>
    <row r="44" spans="1:17" s="88" customFormat="1" x14ac:dyDescent="0.2">
      <c r="A44" s="84" t="s">
        <v>130</v>
      </c>
      <c r="B44" s="85" t="s">
        <v>131</v>
      </c>
      <c r="C44" s="86">
        <f t="shared" ref="C44:D44" si="11">C45+C46</f>
        <v>77683986.349999994</v>
      </c>
      <c r="D44" s="86">
        <f t="shared" si="11"/>
        <v>87192615.620000005</v>
      </c>
      <c r="E44" s="86">
        <f>E45+E46</f>
        <v>10000000</v>
      </c>
      <c r="F44" s="86">
        <f>F45+F46</f>
        <v>-491370.73000000045</v>
      </c>
      <c r="G44" s="87">
        <f t="shared" si="0"/>
        <v>9508629.2700000107</v>
      </c>
      <c r="H44" s="58">
        <f t="shared" si="2"/>
        <v>0</v>
      </c>
      <c r="I44" s="95"/>
      <c r="J44" s="87"/>
      <c r="K44" s="87"/>
      <c r="L44" s="87"/>
      <c r="M44" s="87"/>
      <c r="N44" s="90"/>
      <c r="O44" s="91"/>
      <c r="P44" s="87"/>
      <c r="Q44" s="87"/>
    </row>
    <row r="45" spans="1:17" x14ac:dyDescent="0.2">
      <c r="A45" s="96" t="s">
        <v>132</v>
      </c>
      <c r="B45" s="93" t="s">
        <v>133</v>
      </c>
      <c r="C45" s="94">
        <v>57603184.530000001</v>
      </c>
      <c r="D45" s="94">
        <v>67594666.75</v>
      </c>
      <c r="E45" s="94">
        <f>N45</f>
        <v>10000000</v>
      </c>
      <c r="F45" s="94">
        <f t="shared" ref="F45:F46" si="12">G45-E45</f>
        <v>-8517.7800000011921</v>
      </c>
      <c r="G45" s="97">
        <f t="shared" si="0"/>
        <v>9991482.2199999988</v>
      </c>
      <c r="H45" s="97">
        <f t="shared" si="2"/>
        <v>9991482.2200000007</v>
      </c>
      <c r="I45" s="95"/>
      <c r="J45" s="58"/>
      <c r="K45" s="58">
        <f>-1652659.96</f>
        <v>-1652659.96</v>
      </c>
      <c r="L45" s="58"/>
      <c r="M45" s="58">
        <f>203000+1091142.18+350000</f>
        <v>1644142.18</v>
      </c>
      <c r="N45" s="61">
        <v>10000000</v>
      </c>
      <c r="P45" s="58"/>
      <c r="Q45" s="58"/>
    </row>
    <row r="46" spans="1:17" ht="25.5" x14ac:dyDescent="0.2">
      <c r="A46" s="96" t="s">
        <v>134</v>
      </c>
      <c r="B46" s="93" t="s">
        <v>135</v>
      </c>
      <c r="C46" s="94">
        <v>20080801.82</v>
      </c>
      <c r="D46" s="94">
        <v>19597948.870000001</v>
      </c>
      <c r="E46" s="94"/>
      <c r="F46" s="94">
        <f t="shared" si="12"/>
        <v>-482852.94999999925</v>
      </c>
      <c r="G46" s="97">
        <f t="shared" si="0"/>
        <v>-482852.94999999925</v>
      </c>
      <c r="H46" s="97">
        <f t="shared" si="2"/>
        <v>-482852.95</v>
      </c>
      <c r="I46" s="95"/>
      <c r="J46" s="58"/>
      <c r="K46" s="58">
        <f>-482852.95</f>
        <v>-482852.95</v>
      </c>
      <c r="M46" s="58"/>
      <c r="P46" s="58"/>
      <c r="Q46" s="58"/>
    </row>
    <row r="47" spans="1:17" s="88" customFormat="1" x14ac:dyDescent="0.2">
      <c r="A47" s="84" t="s">
        <v>136</v>
      </c>
      <c r="B47" s="85" t="s">
        <v>137</v>
      </c>
      <c r="C47" s="86">
        <f>C49+C51+C48+C50</f>
        <v>67138546.299999997</v>
      </c>
      <c r="D47" s="86">
        <f>D49+D51+D48+D50</f>
        <v>67442786.299999997</v>
      </c>
      <c r="E47" s="86">
        <f>E49+E51+E48</f>
        <v>123700</v>
      </c>
      <c r="F47" s="86">
        <f>F49+F51+F48+F50</f>
        <v>180540</v>
      </c>
      <c r="G47" s="87">
        <f t="shared" si="0"/>
        <v>304240</v>
      </c>
      <c r="H47" s="58">
        <f t="shared" si="2"/>
        <v>0</v>
      </c>
      <c r="I47" s="95"/>
      <c r="J47" s="87"/>
      <c r="K47" s="87"/>
      <c r="L47" s="87"/>
      <c r="M47" s="87"/>
      <c r="N47" s="90"/>
      <c r="O47" s="91"/>
      <c r="P47" s="87"/>
      <c r="Q47" s="87"/>
    </row>
    <row r="48" spans="1:17" x14ac:dyDescent="0.2">
      <c r="A48" s="96" t="s">
        <v>138</v>
      </c>
      <c r="B48" s="93" t="s">
        <v>139</v>
      </c>
      <c r="C48" s="94">
        <v>5942124.5999999996</v>
      </c>
      <c r="D48" s="94">
        <v>5942124.5999999996</v>
      </c>
      <c r="E48" s="94"/>
      <c r="F48" s="94">
        <f t="shared" ref="F48:F51" si="13">G48-E48</f>
        <v>0</v>
      </c>
      <c r="G48" s="58">
        <f t="shared" si="0"/>
        <v>0</v>
      </c>
      <c r="H48" s="58">
        <f t="shared" si="2"/>
        <v>0</v>
      </c>
      <c r="I48" s="95"/>
      <c r="J48" s="58"/>
      <c r="K48" s="58"/>
      <c r="L48" s="58"/>
      <c r="M48" s="58"/>
      <c r="P48" s="58"/>
      <c r="Q48" s="58"/>
    </row>
    <row r="49" spans="1:17" x14ac:dyDescent="0.2">
      <c r="A49" s="96" t="s">
        <v>140</v>
      </c>
      <c r="B49" s="93" t="s">
        <v>141</v>
      </c>
      <c r="C49" s="94">
        <v>57085771.710000001</v>
      </c>
      <c r="D49" s="94">
        <v>57209471.710000001</v>
      </c>
      <c r="E49" s="94">
        <f>N49</f>
        <v>123700</v>
      </c>
      <c r="F49" s="94">
        <f t="shared" si="13"/>
        <v>0</v>
      </c>
      <c r="G49" s="58">
        <f t="shared" si="0"/>
        <v>123700</v>
      </c>
      <c r="H49" s="58">
        <f t="shared" si="2"/>
        <v>123700</v>
      </c>
      <c r="I49" s="95"/>
      <c r="J49" s="58"/>
      <c r="K49" s="58"/>
      <c r="L49" s="58"/>
      <c r="M49" s="58"/>
      <c r="N49" s="61">
        <v>123700</v>
      </c>
      <c r="P49" s="58"/>
      <c r="Q49" s="58"/>
    </row>
    <row r="50" spans="1:17" x14ac:dyDescent="0.2">
      <c r="A50" s="96" t="s">
        <v>142</v>
      </c>
      <c r="B50" s="93" t="s">
        <v>143</v>
      </c>
      <c r="C50" s="94"/>
      <c r="D50" s="94">
        <v>180540</v>
      </c>
      <c r="E50" s="94"/>
      <c r="F50" s="94">
        <f t="shared" si="13"/>
        <v>180540</v>
      </c>
      <c r="G50" s="58">
        <f t="shared" si="0"/>
        <v>180540</v>
      </c>
      <c r="H50" s="58">
        <f>K50+L50+M50+J50+N50+O50</f>
        <v>180540</v>
      </c>
      <c r="I50" s="95"/>
      <c r="J50" s="58">
        <f>180540</f>
        <v>180540</v>
      </c>
      <c r="K50" s="58"/>
      <c r="L50" s="58"/>
      <c r="M50" s="58"/>
      <c r="P50" s="58"/>
      <c r="Q50" s="58"/>
    </row>
    <row r="51" spans="1:17" x14ac:dyDescent="0.2">
      <c r="A51" s="96" t="s">
        <v>144</v>
      </c>
      <c r="B51" s="93" t="s">
        <v>145</v>
      </c>
      <c r="C51" s="94">
        <v>4110649.99</v>
      </c>
      <c r="D51" s="94">
        <v>4110649.99</v>
      </c>
      <c r="E51" s="94"/>
      <c r="F51" s="94">
        <f t="shared" si="13"/>
        <v>0</v>
      </c>
      <c r="G51" s="58">
        <f t="shared" si="0"/>
        <v>0</v>
      </c>
      <c r="H51" s="58">
        <f t="shared" si="2"/>
        <v>0</v>
      </c>
      <c r="I51" s="95"/>
      <c r="J51" s="58"/>
      <c r="K51" s="58"/>
      <c r="L51" s="58"/>
      <c r="M51" s="58"/>
      <c r="P51" s="58"/>
      <c r="Q51" s="58"/>
    </row>
    <row r="52" spans="1:17" s="88" customFormat="1" x14ac:dyDescent="0.2">
      <c r="A52" s="84" t="s">
        <v>146</v>
      </c>
      <c r="B52" s="85" t="s">
        <v>147</v>
      </c>
      <c r="C52" s="86">
        <f>C53+C54</f>
        <v>57990000</v>
      </c>
      <c r="D52" s="86">
        <f>D53+D54</f>
        <v>65603891.200000003</v>
      </c>
      <c r="E52" s="86">
        <f>E53+E54</f>
        <v>0</v>
      </c>
      <c r="F52" s="86">
        <f>F53+F54</f>
        <v>7613891.2000000011</v>
      </c>
      <c r="G52" s="87">
        <f t="shared" si="0"/>
        <v>7613891.200000003</v>
      </c>
      <c r="H52" s="58">
        <f t="shared" si="2"/>
        <v>0</v>
      </c>
      <c r="I52" s="95"/>
      <c r="J52" s="87"/>
      <c r="K52" s="87"/>
      <c r="L52" s="87"/>
      <c r="M52" s="87"/>
      <c r="N52" s="90"/>
      <c r="O52" s="91"/>
      <c r="P52" s="87"/>
      <c r="Q52" s="87"/>
    </row>
    <row r="53" spans="1:17" x14ac:dyDescent="0.2">
      <c r="A53" s="96" t="s">
        <v>148</v>
      </c>
      <c r="B53" s="93" t="s">
        <v>149</v>
      </c>
      <c r="C53" s="94">
        <v>51114210.710000001</v>
      </c>
      <c r="D53" s="94">
        <v>59247506.920000002</v>
      </c>
      <c r="E53" s="94"/>
      <c r="F53" s="94">
        <f t="shared" ref="F53:F54" si="14">G53-E53</f>
        <v>8133296.2100000009</v>
      </c>
      <c r="G53" s="58">
        <f>D53-C53</f>
        <v>8133296.2100000009</v>
      </c>
      <c r="H53" s="58">
        <f t="shared" si="2"/>
        <v>8133296.21</v>
      </c>
      <c r="I53" s="95"/>
      <c r="J53" s="58">
        <f>7457027.01+648469.2</f>
        <v>8105496.21</v>
      </c>
      <c r="K53" s="58">
        <v>-24000</v>
      </c>
      <c r="L53" s="58"/>
      <c r="M53" s="58">
        <v>51800</v>
      </c>
      <c r="P53" s="58"/>
      <c r="Q53" s="58"/>
    </row>
    <row r="54" spans="1:17" ht="25.5" x14ac:dyDescent="0.2">
      <c r="A54" s="96" t="s">
        <v>150</v>
      </c>
      <c r="B54" s="93" t="s">
        <v>151</v>
      </c>
      <c r="C54" s="94">
        <v>6875789.29</v>
      </c>
      <c r="D54" s="94">
        <v>6356384.2800000003</v>
      </c>
      <c r="E54" s="94"/>
      <c r="F54" s="94">
        <f t="shared" si="14"/>
        <v>-519405.00999999978</v>
      </c>
      <c r="G54" s="58">
        <f t="shared" si="0"/>
        <v>-519405.00999999978</v>
      </c>
      <c r="H54" s="97">
        <f t="shared" si="2"/>
        <v>-519405.01</v>
      </c>
      <c r="I54" s="95"/>
      <c r="J54" s="58"/>
      <c r="K54" s="58">
        <f>-447139.01-72266</f>
        <v>-519405.01</v>
      </c>
      <c r="L54" s="58"/>
      <c r="M54" s="58"/>
      <c r="P54" s="58"/>
      <c r="Q54" s="58"/>
    </row>
    <row r="55" spans="1:17" s="88" customFormat="1" x14ac:dyDescent="0.2">
      <c r="A55" s="84" t="s">
        <v>152</v>
      </c>
      <c r="B55" s="85" t="s">
        <v>153</v>
      </c>
      <c r="C55" s="86">
        <f t="shared" ref="C55:F55" si="15">C56</f>
        <v>1600000</v>
      </c>
      <c r="D55" s="86">
        <f t="shared" si="15"/>
        <v>1600000</v>
      </c>
      <c r="E55" s="86">
        <f t="shared" si="15"/>
        <v>0</v>
      </c>
      <c r="F55" s="86">
        <f t="shared" si="15"/>
        <v>0</v>
      </c>
      <c r="G55" s="87">
        <f t="shared" si="0"/>
        <v>0</v>
      </c>
      <c r="H55" s="58">
        <f t="shared" si="2"/>
        <v>0</v>
      </c>
      <c r="I55" s="95"/>
      <c r="J55" s="87"/>
      <c r="K55" s="87"/>
      <c r="L55" s="87"/>
      <c r="M55" s="87"/>
      <c r="N55" s="90"/>
      <c r="O55" s="91"/>
      <c r="P55" s="87"/>
      <c r="Q55" s="87"/>
    </row>
    <row r="56" spans="1:17" x14ac:dyDescent="0.2">
      <c r="A56" s="96" t="s">
        <v>154</v>
      </c>
      <c r="B56" s="93" t="s">
        <v>155</v>
      </c>
      <c r="C56" s="94">
        <v>1600000</v>
      </c>
      <c r="D56" s="94">
        <v>1600000</v>
      </c>
      <c r="E56" s="94"/>
      <c r="F56" s="94">
        <f>G55</f>
        <v>0</v>
      </c>
      <c r="G56" s="58">
        <f t="shared" si="0"/>
        <v>0</v>
      </c>
      <c r="H56" s="58">
        <f t="shared" si="2"/>
        <v>0</v>
      </c>
      <c r="I56" s="95"/>
      <c r="J56" s="58"/>
      <c r="K56" s="58"/>
      <c r="L56" s="58"/>
      <c r="M56" s="58"/>
      <c r="P56" s="58"/>
      <c r="Q56" s="58"/>
    </row>
    <row r="57" spans="1:17" s="88" customFormat="1" ht="25.5" x14ac:dyDescent="0.2">
      <c r="A57" s="84" t="s">
        <v>156</v>
      </c>
      <c r="B57" s="85" t="s">
        <v>157</v>
      </c>
      <c r="C57" s="86">
        <f t="shared" ref="C57:F57" si="16">C58</f>
        <v>700</v>
      </c>
      <c r="D57" s="86">
        <f t="shared" si="16"/>
        <v>700</v>
      </c>
      <c r="E57" s="86">
        <f t="shared" si="16"/>
        <v>0</v>
      </c>
      <c r="F57" s="86">
        <f t="shared" si="16"/>
        <v>0</v>
      </c>
      <c r="G57" s="87">
        <f t="shared" si="0"/>
        <v>0</v>
      </c>
      <c r="H57" s="58">
        <f>J57+K57+L57+M57+N57+O57</f>
        <v>0</v>
      </c>
      <c r="I57" s="95"/>
      <c r="J57" s="87"/>
      <c r="K57" s="87"/>
      <c r="L57" s="87"/>
      <c r="M57" s="87"/>
      <c r="N57" s="90"/>
      <c r="O57" s="91"/>
      <c r="P57" s="87"/>
      <c r="Q57" s="87"/>
    </row>
    <row r="58" spans="1:17" ht="25.5" x14ac:dyDescent="0.2">
      <c r="A58" s="96" t="s">
        <v>158</v>
      </c>
      <c r="B58" s="93" t="s">
        <v>157</v>
      </c>
      <c r="C58" s="94">
        <v>700</v>
      </c>
      <c r="D58" s="94">
        <v>700</v>
      </c>
      <c r="E58" s="94"/>
      <c r="F58" s="94">
        <f>G57</f>
        <v>0</v>
      </c>
      <c r="G58" s="58">
        <f t="shared" si="0"/>
        <v>0</v>
      </c>
      <c r="H58" s="58">
        <f t="shared" si="2"/>
        <v>0</v>
      </c>
      <c r="I58" s="95"/>
      <c r="J58" s="58"/>
      <c r="K58" s="58"/>
      <c r="L58" s="58"/>
      <c r="M58" s="58"/>
      <c r="P58" s="58"/>
      <c r="Q58" s="58"/>
    </row>
    <row r="59" spans="1:17" s="88" customFormat="1" x14ac:dyDescent="0.2">
      <c r="A59" s="84"/>
      <c r="B59" s="85" t="s">
        <v>159</v>
      </c>
      <c r="C59" s="86">
        <f>C10+C18+C22+C30+C35+C37+C44+C47+C52+C55+C57</f>
        <v>1077685544.4099998</v>
      </c>
      <c r="D59" s="86">
        <f>D10+D18+D22+D30+D35+D37+D44+D47+D52+D55+D57</f>
        <v>1181137067.7600002</v>
      </c>
      <c r="E59" s="86">
        <f>E10+E18+E22+E30+E35+E37+E44+E47+E52+E55</f>
        <v>10123700</v>
      </c>
      <c r="F59" s="86">
        <f>F10+F18+F22+F30+F35+F37+F44+F47+F52+F55+F57</f>
        <v>93327823.349999979</v>
      </c>
      <c r="G59" s="87">
        <f>D59-C59</f>
        <v>103451523.35000038</v>
      </c>
      <c r="H59" s="87">
        <f>SUM(H11:H58)</f>
        <v>103451523.34999999</v>
      </c>
      <c r="I59" s="87">
        <f t="shared" ref="I59" si="17">SUM(I16:I58)</f>
        <v>0</v>
      </c>
      <c r="J59" s="87">
        <f>SUM(J11:J58)</f>
        <v>33351399.560000002</v>
      </c>
      <c r="K59" s="87">
        <f t="shared" ref="K59:O59" si="18">SUM(K11:K58)</f>
        <v>-5262562.21</v>
      </c>
      <c r="L59" s="87">
        <f t="shared" si="18"/>
        <v>-388257.23000000033</v>
      </c>
      <c r="M59" s="87">
        <f t="shared" si="18"/>
        <v>52668950.420000002</v>
      </c>
      <c r="N59" s="90">
        <f>SUM(N11:N58)</f>
        <v>8654653.2100000009</v>
      </c>
      <c r="O59" s="91">
        <f t="shared" si="18"/>
        <v>14427339.6</v>
      </c>
      <c r="P59" s="87"/>
      <c r="Q59" s="87"/>
    </row>
    <row r="60" spans="1:17" x14ac:dyDescent="0.2">
      <c r="A60" s="96"/>
      <c r="B60" s="93"/>
      <c r="C60" s="94"/>
      <c r="D60" s="94"/>
      <c r="E60" s="108">
        <f>E59+F59</f>
        <v>103451523.34999998</v>
      </c>
      <c r="F60" s="108"/>
      <c r="G60" s="58">
        <f t="shared" si="0"/>
        <v>0</v>
      </c>
      <c r="H60" s="58">
        <f>H59-G59</f>
        <v>-3.8743019104003906E-7</v>
      </c>
      <c r="I60" s="95"/>
      <c r="J60" s="58"/>
      <c r="K60" s="109">
        <f>K59+L59</f>
        <v>-5650819.4400000004</v>
      </c>
      <c r="L60" s="109"/>
      <c r="M60" s="110"/>
      <c r="N60" s="109">
        <f>N59+O59</f>
        <v>23081992.810000002</v>
      </c>
      <c r="O60" s="109"/>
      <c r="P60" s="58"/>
      <c r="Q60" s="58"/>
    </row>
    <row r="61" spans="1:17" x14ac:dyDescent="0.2">
      <c r="I61" s="95"/>
      <c r="J61" s="58"/>
      <c r="K61" s="58"/>
      <c r="L61" s="58"/>
      <c r="M61" s="58"/>
      <c r="P61" s="58"/>
      <c r="Q61" s="58"/>
    </row>
    <row r="62" spans="1:17" x14ac:dyDescent="0.2">
      <c r="I62" s="95"/>
      <c r="J62" s="58"/>
      <c r="K62" s="58"/>
      <c r="L62" s="58"/>
      <c r="M62" s="58"/>
      <c r="P62" s="58"/>
      <c r="Q62" s="58"/>
    </row>
    <row r="63" spans="1:17" x14ac:dyDescent="0.2">
      <c r="I63" s="95"/>
      <c r="J63" s="58"/>
      <c r="K63" s="58"/>
      <c r="L63" s="58"/>
      <c r="M63" s="58"/>
      <c r="P63" s="58"/>
      <c r="Q63" s="58"/>
    </row>
    <row r="64" spans="1:17" x14ac:dyDescent="0.2">
      <c r="I64" s="95"/>
      <c r="J64" s="58"/>
      <c r="K64" s="58"/>
      <c r="L64" s="58"/>
      <c r="M64" s="58"/>
      <c r="P64" s="58"/>
      <c r="Q64" s="58"/>
    </row>
    <row r="65" spans="9:17" x14ac:dyDescent="0.2">
      <c r="I65" s="95"/>
      <c r="J65" s="58"/>
      <c r="K65" s="58"/>
      <c r="L65" s="58"/>
      <c r="M65" s="58"/>
      <c r="P65" s="58"/>
      <c r="Q65" s="58"/>
    </row>
    <row r="66" spans="9:17" x14ac:dyDescent="0.2">
      <c r="I66" s="95"/>
      <c r="J66" s="58"/>
      <c r="K66" s="58"/>
      <c r="L66" s="58"/>
      <c r="M66" s="58"/>
      <c r="P66" s="58"/>
      <c r="Q66" s="58"/>
    </row>
    <row r="67" spans="9:17" x14ac:dyDescent="0.2">
      <c r="I67" s="95"/>
      <c r="J67" s="58"/>
      <c r="K67" s="58"/>
      <c r="L67" s="58"/>
      <c r="M67" s="58"/>
      <c r="P67" s="58"/>
      <c r="Q67" s="58"/>
    </row>
    <row r="68" spans="9:17" x14ac:dyDescent="0.2">
      <c r="I68" s="95"/>
      <c r="J68" s="58"/>
      <c r="K68" s="58"/>
      <c r="L68" s="58"/>
      <c r="M68" s="58"/>
      <c r="P68" s="58"/>
      <c r="Q68" s="58"/>
    </row>
    <row r="69" spans="9:17" x14ac:dyDescent="0.2">
      <c r="I69" s="95"/>
      <c r="J69" s="58"/>
      <c r="K69" s="58"/>
      <c r="L69" s="58"/>
      <c r="M69" s="58"/>
      <c r="P69" s="58"/>
      <c r="Q69" s="58"/>
    </row>
    <row r="70" spans="9:17" x14ac:dyDescent="0.2">
      <c r="I70" s="95"/>
      <c r="J70" s="58"/>
      <c r="K70" s="58"/>
      <c r="L70" s="58"/>
      <c r="M70" s="58"/>
      <c r="P70" s="58"/>
      <c r="Q70" s="58"/>
    </row>
    <row r="71" spans="9:17" x14ac:dyDescent="0.2">
      <c r="I71" s="95"/>
      <c r="J71" s="58"/>
      <c r="K71" s="58"/>
      <c r="L71" s="58"/>
      <c r="M71" s="58"/>
      <c r="P71" s="58"/>
      <c r="Q71" s="58"/>
    </row>
    <row r="72" spans="9:17" x14ac:dyDescent="0.2">
      <c r="I72" s="95"/>
      <c r="J72" s="58"/>
      <c r="K72" s="58"/>
      <c r="L72" s="58"/>
      <c r="M72" s="58"/>
      <c r="P72" s="58"/>
      <c r="Q72" s="58"/>
    </row>
    <row r="73" spans="9:17" x14ac:dyDescent="0.2">
      <c r="I73" s="95"/>
      <c r="J73" s="58"/>
      <c r="K73" s="58"/>
      <c r="L73" s="58"/>
      <c r="M73" s="58"/>
      <c r="P73" s="58"/>
      <c r="Q73" s="58"/>
    </row>
    <row r="74" spans="9:17" x14ac:dyDescent="0.2">
      <c r="I74" s="95"/>
      <c r="J74" s="58"/>
      <c r="K74" s="58"/>
      <c r="L74" s="58"/>
      <c r="M74" s="58"/>
      <c r="P74" s="58"/>
      <c r="Q74" s="58"/>
    </row>
    <row r="75" spans="9:17" x14ac:dyDescent="0.2">
      <c r="I75" s="95"/>
      <c r="J75" s="58"/>
      <c r="K75" s="58"/>
      <c r="L75" s="58"/>
      <c r="M75" s="58"/>
      <c r="P75" s="58"/>
      <c r="Q75" s="58"/>
    </row>
    <row r="76" spans="9:17" x14ac:dyDescent="0.2">
      <c r="I76" s="95"/>
      <c r="J76" s="58"/>
      <c r="K76" s="58"/>
      <c r="L76" s="58"/>
      <c r="M76" s="58"/>
      <c r="P76" s="58"/>
      <c r="Q76" s="58"/>
    </row>
    <row r="77" spans="9:17" x14ac:dyDescent="0.2">
      <c r="I77" s="95"/>
      <c r="J77" s="58"/>
      <c r="K77" s="58"/>
      <c r="L77" s="58"/>
      <c r="M77" s="58"/>
      <c r="P77" s="58"/>
      <c r="Q77" s="58"/>
    </row>
    <row r="78" spans="9:17" x14ac:dyDescent="0.2">
      <c r="I78" s="95"/>
      <c r="J78" s="58"/>
      <c r="K78" s="58"/>
      <c r="L78" s="58"/>
      <c r="M78" s="58"/>
      <c r="P78" s="58"/>
      <c r="Q78" s="58"/>
    </row>
    <row r="79" spans="9:17" x14ac:dyDescent="0.2">
      <c r="I79" s="95"/>
      <c r="J79" s="58"/>
      <c r="K79" s="58"/>
      <c r="L79" s="58"/>
      <c r="M79" s="58"/>
      <c r="P79" s="58"/>
      <c r="Q79" s="58"/>
    </row>
    <row r="80" spans="9:17" x14ac:dyDescent="0.2">
      <c r="I80" s="95"/>
      <c r="J80" s="58"/>
      <c r="K80" s="58"/>
      <c r="L80" s="58"/>
      <c r="M80" s="58"/>
      <c r="P80" s="58"/>
      <c r="Q80" s="58"/>
    </row>
    <row r="81" spans="9:17" x14ac:dyDescent="0.2">
      <c r="I81" s="95"/>
      <c r="J81" s="58"/>
      <c r="K81" s="58"/>
      <c r="L81" s="58"/>
      <c r="M81" s="58"/>
      <c r="P81" s="58"/>
      <c r="Q81" s="58"/>
    </row>
    <row r="82" spans="9:17" x14ac:dyDescent="0.2">
      <c r="I82" s="95"/>
      <c r="J82" s="58"/>
      <c r="K82" s="58"/>
      <c r="L82" s="58"/>
      <c r="M82" s="58"/>
      <c r="P82" s="58"/>
      <c r="Q82" s="58"/>
    </row>
    <row r="83" spans="9:17" x14ac:dyDescent="0.2">
      <c r="I83" s="95"/>
      <c r="J83" s="58"/>
      <c r="K83" s="58"/>
      <c r="L83" s="58"/>
      <c r="M83" s="58"/>
      <c r="P83" s="58"/>
      <c r="Q83" s="58"/>
    </row>
    <row r="84" spans="9:17" x14ac:dyDescent="0.2">
      <c r="I84" s="95"/>
      <c r="J84" s="58"/>
      <c r="K84" s="58"/>
      <c r="L84" s="58"/>
      <c r="M84" s="58"/>
      <c r="P84" s="58"/>
      <c r="Q84" s="58"/>
    </row>
    <row r="85" spans="9:17" x14ac:dyDescent="0.2">
      <c r="I85" s="95"/>
      <c r="J85" s="58"/>
      <c r="K85" s="58"/>
      <c r="L85" s="58"/>
      <c r="M85" s="58"/>
      <c r="P85" s="58"/>
      <c r="Q85" s="58"/>
    </row>
    <row r="86" spans="9:17" x14ac:dyDescent="0.2">
      <c r="I86" s="95"/>
      <c r="J86" s="58"/>
      <c r="K86" s="58"/>
      <c r="L86" s="58"/>
      <c r="M86" s="58"/>
      <c r="P86" s="58"/>
      <c r="Q86" s="58"/>
    </row>
    <row r="87" spans="9:17" x14ac:dyDescent="0.2">
      <c r="I87" s="95"/>
      <c r="J87" s="58"/>
      <c r="K87" s="58"/>
      <c r="L87" s="58"/>
      <c r="M87" s="58"/>
      <c r="P87" s="58"/>
      <c r="Q87" s="58"/>
    </row>
    <row r="88" spans="9:17" x14ac:dyDescent="0.2">
      <c r="I88" s="95"/>
      <c r="J88" s="58"/>
      <c r="K88" s="58"/>
      <c r="L88" s="58"/>
      <c r="M88" s="58"/>
      <c r="P88" s="58"/>
      <c r="Q88" s="58"/>
    </row>
    <row r="89" spans="9:17" x14ac:dyDescent="0.2">
      <c r="I89" s="95"/>
      <c r="J89" s="58"/>
      <c r="K89" s="58"/>
      <c r="L89" s="58"/>
      <c r="M89" s="58"/>
      <c r="P89" s="58"/>
      <c r="Q89" s="58"/>
    </row>
    <row r="90" spans="9:17" x14ac:dyDescent="0.2">
      <c r="I90" s="95"/>
      <c r="J90" s="58"/>
      <c r="K90" s="58"/>
      <c r="L90" s="58"/>
      <c r="M90" s="58"/>
      <c r="P90" s="58"/>
      <c r="Q90" s="58"/>
    </row>
    <row r="91" spans="9:17" x14ac:dyDescent="0.2">
      <c r="I91" s="95"/>
      <c r="J91" s="58"/>
      <c r="K91" s="58"/>
      <c r="L91" s="58"/>
      <c r="M91" s="58"/>
      <c r="P91" s="58"/>
      <c r="Q91" s="58"/>
    </row>
    <row r="92" spans="9:17" x14ac:dyDescent="0.2">
      <c r="I92" s="95"/>
      <c r="J92" s="58"/>
      <c r="K92" s="58"/>
      <c r="L92" s="58"/>
      <c r="M92" s="58"/>
      <c r="P92" s="58"/>
      <c r="Q92" s="58"/>
    </row>
    <row r="93" spans="9:17" x14ac:dyDescent="0.2">
      <c r="I93" s="95"/>
      <c r="J93" s="58"/>
      <c r="K93" s="58"/>
      <c r="L93" s="58"/>
      <c r="M93" s="58"/>
      <c r="P93" s="58"/>
      <c r="Q93" s="58"/>
    </row>
    <row r="94" spans="9:17" x14ac:dyDescent="0.2">
      <c r="I94" s="95"/>
      <c r="J94" s="58"/>
      <c r="K94" s="58"/>
      <c r="L94" s="58"/>
      <c r="M94" s="58"/>
      <c r="P94" s="58"/>
      <c r="Q94" s="58"/>
    </row>
    <row r="95" spans="9:17" x14ac:dyDescent="0.2">
      <c r="I95" s="95"/>
      <c r="J95" s="58"/>
      <c r="K95" s="58"/>
      <c r="L95" s="58"/>
      <c r="M95" s="58"/>
      <c r="P95" s="58"/>
      <c r="Q95" s="58"/>
    </row>
    <row r="96" spans="9:17" x14ac:dyDescent="0.2">
      <c r="I96" s="95"/>
      <c r="J96" s="58"/>
      <c r="K96" s="58"/>
      <c r="L96" s="58"/>
      <c r="M96" s="58"/>
      <c r="P96" s="58"/>
      <c r="Q96" s="58"/>
    </row>
    <row r="97" spans="9:17" x14ac:dyDescent="0.2">
      <c r="I97" s="95"/>
      <c r="J97" s="58"/>
      <c r="K97" s="58"/>
      <c r="L97" s="58"/>
      <c r="M97" s="58"/>
      <c r="P97" s="58"/>
      <c r="Q97" s="58"/>
    </row>
    <row r="98" spans="9:17" x14ac:dyDescent="0.2">
      <c r="I98" s="95"/>
      <c r="J98" s="58"/>
      <c r="K98" s="58"/>
      <c r="L98" s="58"/>
      <c r="M98" s="58"/>
      <c r="P98" s="58"/>
      <c r="Q98" s="58"/>
    </row>
    <row r="99" spans="9:17" x14ac:dyDescent="0.2">
      <c r="I99" s="95"/>
      <c r="J99" s="58"/>
      <c r="K99" s="58"/>
      <c r="L99" s="58"/>
      <c r="M99" s="58"/>
      <c r="P99" s="58"/>
      <c r="Q99" s="58"/>
    </row>
    <row r="100" spans="9:17" x14ac:dyDescent="0.2">
      <c r="I100" s="95"/>
      <c r="J100" s="58"/>
      <c r="K100" s="58"/>
      <c r="L100" s="58"/>
      <c r="M100" s="58"/>
      <c r="P100" s="58"/>
      <c r="Q100" s="58"/>
    </row>
    <row r="101" spans="9:17" x14ac:dyDescent="0.2">
      <c r="I101" s="95"/>
      <c r="J101" s="58"/>
      <c r="K101" s="58"/>
      <c r="L101" s="58"/>
      <c r="M101" s="58"/>
      <c r="P101" s="58"/>
      <c r="Q101" s="58"/>
    </row>
    <row r="102" spans="9:17" x14ac:dyDescent="0.2">
      <c r="I102" s="95"/>
      <c r="J102" s="58"/>
      <c r="K102" s="58"/>
      <c r="L102" s="58"/>
      <c r="M102" s="58"/>
      <c r="P102" s="58"/>
      <c r="Q102" s="58"/>
    </row>
    <row r="103" spans="9:17" x14ac:dyDescent="0.2">
      <c r="I103" s="95"/>
      <c r="J103" s="58"/>
      <c r="K103" s="58"/>
      <c r="L103" s="58"/>
      <c r="M103" s="58"/>
      <c r="P103" s="58"/>
      <c r="Q103" s="58"/>
    </row>
    <row r="104" spans="9:17" x14ac:dyDescent="0.2">
      <c r="I104" s="95"/>
      <c r="J104" s="58"/>
      <c r="K104" s="58"/>
      <c r="L104" s="58"/>
      <c r="M104" s="58"/>
      <c r="P104" s="58"/>
      <c r="Q104" s="58"/>
    </row>
    <row r="105" spans="9:17" x14ac:dyDescent="0.2">
      <c r="I105" s="95"/>
      <c r="J105" s="58"/>
      <c r="K105" s="58"/>
      <c r="L105" s="58"/>
      <c r="M105" s="58"/>
      <c r="P105" s="58"/>
      <c r="Q105" s="58"/>
    </row>
    <row r="106" spans="9:17" x14ac:dyDescent="0.2">
      <c r="I106" s="95"/>
      <c r="J106" s="58"/>
      <c r="K106" s="58"/>
      <c r="L106" s="58"/>
      <c r="M106" s="58"/>
      <c r="P106" s="58"/>
      <c r="Q106" s="58"/>
    </row>
    <row r="107" spans="9:17" x14ac:dyDescent="0.2">
      <c r="I107" s="95"/>
      <c r="J107" s="58"/>
      <c r="K107" s="58"/>
      <c r="L107" s="58"/>
      <c r="M107" s="58"/>
      <c r="P107" s="58"/>
      <c r="Q107" s="58"/>
    </row>
    <row r="108" spans="9:17" x14ac:dyDescent="0.2">
      <c r="I108" s="95"/>
      <c r="J108" s="58"/>
      <c r="K108" s="58"/>
      <c r="L108" s="58"/>
      <c r="M108" s="58"/>
      <c r="P108" s="58"/>
      <c r="Q108" s="58"/>
    </row>
    <row r="109" spans="9:17" x14ac:dyDescent="0.2">
      <c r="I109" s="95"/>
      <c r="J109" s="58"/>
      <c r="K109" s="58"/>
      <c r="L109" s="58"/>
      <c r="M109" s="58"/>
      <c r="P109" s="58"/>
      <c r="Q109" s="58"/>
    </row>
    <row r="110" spans="9:17" x14ac:dyDescent="0.2">
      <c r="I110" s="95"/>
      <c r="J110" s="58"/>
      <c r="K110" s="58"/>
      <c r="L110" s="58"/>
      <c r="M110" s="58"/>
      <c r="P110" s="58"/>
      <c r="Q110" s="58"/>
    </row>
    <row r="111" spans="9:17" x14ac:dyDescent="0.2">
      <c r="I111" s="95"/>
      <c r="J111" s="58"/>
      <c r="K111" s="58"/>
      <c r="L111" s="58"/>
      <c r="M111" s="58"/>
      <c r="P111" s="58"/>
      <c r="Q111" s="58"/>
    </row>
    <row r="112" spans="9:17" x14ac:dyDescent="0.2">
      <c r="I112" s="95"/>
      <c r="J112" s="58"/>
      <c r="K112" s="58"/>
      <c r="L112" s="58"/>
      <c r="M112" s="58"/>
      <c r="P112" s="58"/>
      <c r="Q112" s="58"/>
    </row>
    <row r="113" spans="9:17" x14ac:dyDescent="0.2">
      <c r="I113" s="95"/>
      <c r="J113" s="58"/>
      <c r="K113" s="58"/>
      <c r="L113" s="58"/>
      <c r="M113" s="58"/>
      <c r="P113" s="58"/>
      <c r="Q113" s="58"/>
    </row>
    <row r="114" spans="9:17" x14ac:dyDescent="0.2">
      <c r="I114" s="95"/>
      <c r="J114" s="58"/>
      <c r="K114" s="58"/>
      <c r="L114" s="58"/>
      <c r="M114" s="58"/>
      <c r="P114" s="58"/>
      <c r="Q114" s="58"/>
    </row>
    <row r="115" spans="9:17" x14ac:dyDescent="0.2">
      <c r="I115" s="95"/>
      <c r="J115" s="58"/>
      <c r="K115" s="58"/>
      <c r="L115" s="58"/>
      <c r="M115" s="58"/>
      <c r="P115" s="58"/>
      <c r="Q115" s="58"/>
    </row>
    <row r="116" spans="9:17" x14ac:dyDescent="0.2">
      <c r="I116" s="95"/>
      <c r="J116" s="58"/>
      <c r="K116" s="58"/>
      <c r="L116" s="58"/>
      <c r="M116" s="58"/>
      <c r="P116" s="58"/>
      <c r="Q116" s="58"/>
    </row>
    <row r="117" spans="9:17" x14ac:dyDescent="0.2">
      <c r="I117" s="95"/>
      <c r="J117" s="58"/>
      <c r="K117" s="58"/>
      <c r="L117" s="58"/>
      <c r="M117" s="58"/>
      <c r="P117" s="58"/>
      <c r="Q117" s="58"/>
    </row>
    <row r="118" spans="9:17" x14ac:dyDescent="0.2">
      <c r="I118" s="95"/>
      <c r="J118" s="58"/>
      <c r="K118" s="58"/>
      <c r="L118" s="58"/>
      <c r="M118" s="58"/>
      <c r="P118" s="58"/>
      <c r="Q118" s="58"/>
    </row>
    <row r="119" spans="9:17" x14ac:dyDescent="0.2">
      <c r="I119" s="95"/>
      <c r="J119" s="58"/>
      <c r="K119" s="58"/>
      <c r="L119" s="58"/>
      <c r="M119" s="58"/>
      <c r="P119" s="58"/>
      <c r="Q119" s="58"/>
    </row>
    <row r="120" spans="9:17" x14ac:dyDescent="0.2">
      <c r="I120" s="95"/>
      <c r="J120" s="58"/>
      <c r="K120" s="58"/>
      <c r="L120" s="58"/>
      <c r="M120" s="58"/>
      <c r="P120" s="58"/>
      <c r="Q120" s="58"/>
    </row>
    <row r="121" spans="9:17" x14ac:dyDescent="0.2">
      <c r="I121" s="95"/>
      <c r="J121" s="58"/>
      <c r="K121" s="58"/>
      <c r="L121" s="58"/>
      <c r="M121" s="58"/>
      <c r="P121" s="58"/>
      <c r="Q121" s="58"/>
    </row>
    <row r="122" spans="9:17" x14ac:dyDescent="0.2">
      <c r="I122" s="95"/>
      <c r="J122" s="58"/>
      <c r="K122" s="58"/>
      <c r="L122" s="58"/>
      <c r="M122" s="58"/>
      <c r="P122" s="58"/>
      <c r="Q122" s="58"/>
    </row>
    <row r="123" spans="9:17" x14ac:dyDescent="0.2">
      <c r="I123" s="95"/>
      <c r="J123" s="58"/>
      <c r="K123" s="58"/>
      <c r="L123" s="58"/>
      <c r="M123" s="58"/>
      <c r="P123" s="58"/>
      <c r="Q123" s="58"/>
    </row>
    <row r="124" spans="9:17" x14ac:dyDescent="0.2">
      <c r="I124" s="95"/>
      <c r="J124" s="58"/>
      <c r="K124" s="58"/>
      <c r="L124" s="58"/>
      <c r="M124" s="58"/>
      <c r="P124" s="58"/>
      <c r="Q124" s="58"/>
    </row>
    <row r="125" spans="9:17" x14ac:dyDescent="0.2">
      <c r="I125" s="95"/>
      <c r="J125" s="58"/>
      <c r="K125" s="58"/>
      <c r="L125" s="58"/>
      <c r="M125" s="58"/>
    </row>
    <row r="126" spans="9:17" x14ac:dyDescent="0.2">
      <c r="I126" s="95"/>
      <c r="J126" s="58"/>
      <c r="K126" s="58"/>
      <c r="L126" s="58"/>
      <c r="M126" s="58"/>
    </row>
    <row r="127" spans="9:17" x14ac:dyDescent="0.2">
      <c r="I127" s="95"/>
      <c r="J127" s="58"/>
      <c r="K127" s="58"/>
      <c r="L127" s="58"/>
      <c r="M127" s="58"/>
    </row>
    <row r="128" spans="9:17" x14ac:dyDescent="0.2">
      <c r="I128" s="95"/>
      <c r="J128" s="58"/>
      <c r="K128" s="58"/>
      <c r="L128" s="58"/>
      <c r="M128" s="58"/>
    </row>
  </sheetData>
  <mergeCells count="11">
    <mergeCell ref="J8:K8"/>
    <mergeCell ref="E60:F60"/>
    <mergeCell ref="K60:L60"/>
    <mergeCell ref="N60:O60"/>
    <mergeCell ref="E4:F4"/>
    <mergeCell ref="A6:F6"/>
    <mergeCell ref="A8:A9"/>
    <mergeCell ref="B8:B9"/>
    <mergeCell ref="C8:C9"/>
    <mergeCell ref="D8:D9"/>
    <mergeCell ref="E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</vt:lpstr>
      <vt:lpstr>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2021-04-12T04:14:09Z</dcterms:modified>
</cp:coreProperties>
</file>